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engei\R08園芸振興（共有）\102 園芸やまがた産地発展サポート事業\100　要望調査\01 要望調査依頼\執行\様式関係\"/>
    </mc:Choice>
  </mc:AlternateContent>
  <xr:revisionPtr revIDLastSave="0" documentId="13_ncr:1_{722BB8DF-3272-4646-953B-9FD153E3D605}" xr6:coauthVersionLast="47" xr6:coauthVersionMax="47" xr10:uidLastSave="{00000000-0000-0000-0000-000000000000}"/>
  <bookViews>
    <workbookView xWindow="-108" yWindow="-108" windowWidth="23256" windowHeight="12456" tabRatio="708" xr2:uid="{00000000-000D-0000-FFFF-FFFF00000000}"/>
  </bookViews>
  <sheets>
    <sheet name="【様式1】要望調査票" sheetId="5" r:id="rId1"/>
    <sheet name="【様式２】取組主体計画" sheetId="3" r:id="rId2"/>
    <sheet name="補助金額計算書【収益性（ハウス除く）】" sheetId="13" r:id="rId3"/>
    <sheet name="補助金額計算書【収益性（ハウス）】" sheetId="10" r:id="rId4"/>
    <sheet name="補助金額計算書【労働環境】" sheetId="14" r:id="rId5"/>
    <sheet name="補助金額計算書【省力】" sheetId="12" r:id="rId6"/>
    <sheet name="【様式３】コピー用" sheetId="4" r:id="rId7"/>
    <sheet name="【別記様式第1号】実施計画書" sheetId="15" r:id="rId8"/>
    <sheet name="自然災害等対応取組計画(気候変動対応の場合)" sheetId="16" r:id="rId9"/>
    <sheet name="記入要領" sheetId="17" r:id="rId10"/>
    <sheet name="リスト（編集しないこと）" sheetId="6" r:id="rId11"/>
  </sheets>
  <definedNames>
    <definedName name="_xlnm._FilterDatabase" localSheetId="1" hidden="1">【様式２】取組主体計画!$A$7:$AM$29</definedName>
    <definedName name="_xlnm.Print_Area" localSheetId="0">【様式1】要望調査票!$A$1:$AP$46</definedName>
    <definedName name="_xlnm.Print_Area" localSheetId="1">【様式２】取組主体計画!$A$1:$AM$36</definedName>
    <definedName name="_xlnm.Print_Area" localSheetId="6">【様式３】コピー用!$B$1:$AW$10</definedName>
    <definedName name="_xlnm.Print_Area" localSheetId="9">記入要領!$A$1:$E$89</definedName>
    <definedName name="_xlnm.Print_Area" localSheetId="8">'自然災害等対応取組計画(気候変動対応の場合)'!$A$1:$I$46</definedName>
    <definedName name="_xlnm.Print_Area" localSheetId="3">'補助金額計算書【収益性（ハウス）】'!$B$1:$T$88</definedName>
    <definedName name="_xlnm.Print_Area" localSheetId="2">'補助金額計算書【収益性（ハウス除く）】'!$A$1:$U$36</definedName>
    <definedName name="_xlnm.Print_Area" localSheetId="5">補助金額計算書【省力】!$A$1:$V$29</definedName>
    <definedName name="_xlnm.Print_Area" localSheetId="4">補助金額計算書【労働環境】!$A$1:$T$16</definedName>
    <definedName name="_xlnm.Print_Titles" localSheetId="1">【様式２】取組主体計画!$A:$B,【様式２】取組主体計画!$1:$8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15" l="1"/>
  <c r="W26" i="15"/>
  <c r="W27" i="15"/>
  <c r="W28" i="15"/>
  <c r="W24" i="15"/>
  <c r="W30" i="15"/>
  <c r="W31" i="15"/>
  <c r="W29" i="15"/>
  <c r="AG9" i="12"/>
  <c r="AG10" i="12"/>
  <c r="AG11" i="12"/>
  <c r="AG12" i="12"/>
  <c r="AH12" i="12"/>
  <c r="AG13" i="12"/>
  <c r="Q9" i="12"/>
  <c r="Q10" i="12"/>
  <c r="Q11" i="12"/>
  <c r="Q12" i="12"/>
  <c r="Q13" i="12"/>
  <c r="P9" i="12"/>
  <c r="P10" i="12"/>
  <c r="P11" i="12"/>
  <c r="P12" i="12"/>
  <c r="P13" i="12"/>
  <c r="O9" i="12"/>
  <c r="AH9" i="12" s="1"/>
  <c r="O10" i="12"/>
  <c r="AH10" i="12" s="1"/>
  <c r="O11" i="12"/>
  <c r="AH11" i="12" s="1"/>
  <c r="O12" i="12"/>
  <c r="R12" i="12" s="1"/>
  <c r="O13" i="12"/>
  <c r="AH13" i="12" s="1"/>
  <c r="N8" i="12"/>
  <c r="N9" i="12"/>
  <c r="N10" i="12"/>
  <c r="N11" i="12"/>
  <c r="L11" i="12" s="1"/>
  <c r="N12" i="12"/>
  <c r="L12" i="12" s="1"/>
  <c r="N13" i="12"/>
  <c r="L13" i="12" s="1"/>
  <c r="L9" i="12"/>
  <c r="L10" i="12"/>
  <c r="I9" i="12"/>
  <c r="I10" i="12"/>
  <c r="I11" i="12"/>
  <c r="I12" i="12"/>
  <c r="I13" i="12"/>
  <c r="H9" i="12"/>
  <c r="H10" i="12"/>
  <c r="H11" i="12"/>
  <c r="H12" i="12"/>
  <c r="H13" i="12"/>
  <c r="G6" i="10"/>
  <c r="F6" i="10"/>
  <c r="E6" i="10"/>
  <c r="D6" i="10"/>
  <c r="T107" i="10"/>
  <c r="U107" i="10" s="1"/>
  <c r="K107" i="10"/>
  <c r="G107" i="10"/>
  <c r="G108" i="10" s="1"/>
  <c r="E107" i="10"/>
  <c r="D107" i="10"/>
  <c r="D108" i="10" s="1"/>
  <c r="J106" i="10"/>
  <c r="D106" i="10"/>
  <c r="I106" i="10" s="1"/>
  <c r="J105" i="10"/>
  <c r="D105" i="10"/>
  <c r="I105" i="10" s="1"/>
  <c r="J104" i="10"/>
  <c r="D104" i="10"/>
  <c r="I104" i="10" s="1"/>
  <c r="J103" i="10"/>
  <c r="I103" i="10"/>
  <c r="L103" i="10" s="1"/>
  <c r="M103" i="10" s="1"/>
  <c r="D103" i="10"/>
  <c r="J102" i="10"/>
  <c r="D102" i="10"/>
  <c r="I102" i="10" s="1"/>
  <c r="J101" i="10"/>
  <c r="J107" i="10" s="1"/>
  <c r="I101" i="10"/>
  <c r="L101" i="10" s="1"/>
  <c r="M101" i="10" s="1"/>
  <c r="D101" i="10"/>
  <c r="T97" i="10"/>
  <c r="U97" i="10" s="1"/>
  <c r="K97" i="10"/>
  <c r="G97" i="10"/>
  <c r="G98" i="10" s="1"/>
  <c r="E97" i="10"/>
  <c r="D97" i="10"/>
  <c r="D98" i="10" s="1"/>
  <c r="J96" i="10"/>
  <c r="D96" i="10"/>
  <c r="I96" i="10" s="1"/>
  <c r="J95" i="10"/>
  <c r="J97" i="10" s="1"/>
  <c r="D95" i="10"/>
  <c r="I95" i="10" s="1"/>
  <c r="J94" i="10"/>
  <c r="D94" i="10"/>
  <c r="I94" i="10" s="1"/>
  <c r="J93" i="10"/>
  <c r="D93" i="10"/>
  <c r="I93" i="10" s="1"/>
  <c r="J92" i="10"/>
  <c r="D92" i="10"/>
  <c r="I92" i="10" s="1"/>
  <c r="J91" i="10"/>
  <c r="D91" i="10"/>
  <c r="I91" i="10" s="1"/>
  <c r="T87" i="10"/>
  <c r="U87" i="10" s="1"/>
  <c r="T77" i="10"/>
  <c r="T67" i="10"/>
  <c r="T57" i="10"/>
  <c r="T47" i="10"/>
  <c r="T37" i="10"/>
  <c r="T27" i="10"/>
  <c r="U27" i="10"/>
  <c r="T17" i="10"/>
  <c r="AW10" i="5"/>
  <c r="AW8" i="5"/>
  <c r="J6" i="13"/>
  <c r="Q81" i="10"/>
  <c r="Q87" i="10"/>
  <c r="Q77" i="10"/>
  <c r="Q71" i="10"/>
  <c r="Q67" i="10"/>
  <c r="Q61" i="10"/>
  <c r="Q51" i="10"/>
  <c r="Q57" i="10" s="1"/>
  <c r="Q47" i="10"/>
  <c r="Q37" i="10"/>
  <c r="Q41" i="10"/>
  <c r="Q31" i="10"/>
  <c r="S9" i="3"/>
  <c r="H29" i="3"/>
  <c r="R11" i="12" l="1"/>
  <c r="R10" i="12"/>
  <c r="R9" i="12"/>
  <c r="R13" i="12"/>
  <c r="O103" i="10"/>
  <c r="N103" i="10"/>
  <c r="I107" i="10"/>
  <c r="L102" i="10"/>
  <c r="M102" i="10" s="1"/>
  <c r="O101" i="10"/>
  <c r="N101" i="10"/>
  <c r="M104" i="10"/>
  <c r="N104" i="10" s="1"/>
  <c r="L106" i="10"/>
  <c r="M106" i="10" s="1"/>
  <c r="O104" i="10"/>
  <c r="L104" i="10"/>
  <c r="L105" i="10"/>
  <c r="M105" i="10" s="1"/>
  <c r="N105" i="10" s="1"/>
  <c r="O105" i="10"/>
  <c r="L92" i="10"/>
  <c r="M92" i="10" s="1"/>
  <c r="O92" i="10" s="1"/>
  <c r="M96" i="10"/>
  <c r="O96" i="10" s="1"/>
  <c r="L93" i="10"/>
  <c r="M93" i="10" s="1"/>
  <c r="O93" i="10" s="1"/>
  <c r="N93" i="10"/>
  <c r="O94" i="10"/>
  <c r="L94" i="10"/>
  <c r="L96" i="10"/>
  <c r="M94" i="10"/>
  <c r="N94" i="10" s="1"/>
  <c r="L91" i="10"/>
  <c r="M91" i="10" s="1"/>
  <c r="M97" i="10" s="1"/>
  <c r="Q91" i="10" s="1"/>
  <c r="Q97" i="10" s="1"/>
  <c r="I97" i="10"/>
  <c r="L95" i="10"/>
  <c r="M95" i="10"/>
  <c r="N95" i="10" s="1"/>
  <c r="O106" i="10" l="1"/>
  <c r="N106" i="10"/>
  <c r="M107" i="10"/>
  <c r="Q101" i="10" s="1"/>
  <c r="Q107" i="10" s="1"/>
  <c r="O102" i="10"/>
  <c r="P101" i="10"/>
  <c r="P107" i="10" s="1"/>
  <c r="P108" i="10" s="1"/>
  <c r="N102" i="10"/>
  <c r="N107" i="10"/>
  <c r="O107" i="10"/>
  <c r="O95" i="10"/>
  <c r="N96" i="10"/>
  <c r="N91" i="10"/>
  <c r="O91" i="10"/>
  <c r="O97" i="10" s="1"/>
  <c r="P91" i="10"/>
  <c r="P97" i="10" s="1"/>
  <c r="P98" i="10" s="1"/>
  <c r="N92" i="10"/>
  <c r="C19" i="14"/>
  <c r="G44" i="13"/>
  <c r="F44" i="13"/>
  <c r="G88" i="10"/>
  <c r="D88" i="10"/>
  <c r="D86" i="10"/>
  <c r="D85" i="10"/>
  <c r="D84" i="10"/>
  <c r="D83" i="10"/>
  <c r="D82" i="10"/>
  <c r="D81" i="10"/>
  <c r="D76" i="10"/>
  <c r="D75" i="10"/>
  <c r="D74" i="10"/>
  <c r="D73" i="10"/>
  <c r="D72" i="10"/>
  <c r="D71" i="10"/>
  <c r="D66" i="10"/>
  <c r="D65" i="10"/>
  <c r="D64" i="10"/>
  <c r="D63" i="10"/>
  <c r="D62" i="10"/>
  <c r="D61" i="10"/>
  <c r="D56" i="10"/>
  <c r="D55" i="10"/>
  <c r="D54" i="10"/>
  <c r="D53" i="10"/>
  <c r="D52" i="10"/>
  <c r="D51" i="10"/>
  <c r="D46" i="10"/>
  <c r="D45" i="10"/>
  <c r="D44" i="10"/>
  <c r="D43" i="10"/>
  <c r="D42" i="10"/>
  <c r="D41" i="10"/>
  <c r="D13" i="10"/>
  <c r="G78" i="10"/>
  <c r="G68" i="10"/>
  <c r="G58" i="10"/>
  <c r="G48" i="10"/>
  <c r="G38" i="10"/>
  <c r="G28" i="10"/>
  <c r="G18" i="10"/>
  <c r="G17" i="10"/>
  <c r="P29" i="5"/>
  <c r="N97" i="10" l="1"/>
  <c r="AW7" i="5"/>
  <c r="U17" i="10"/>
  <c r="J16" i="10"/>
  <c r="K17" i="10"/>
  <c r="C17" i="15"/>
  <c r="AW2" i="5"/>
  <c r="AD5" i="15"/>
  <c r="H12" i="15"/>
  <c r="Z10" i="15"/>
  <c r="AW11" i="5" l="1"/>
  <c r="AW9" i="5"/>
  <c r="AW13" i="5"/>
  <c r="AW4" i="5"/>
  <c r="AD6" i="15" s="1"/>
  <c r="AW6" i="5"/>
  <c r="H10" i="15" s="1"/>
  <c r="A11" i="3"/>
  <c r="A12" i="3"/>
  <c r="A13" i="3"/>
  <c r="A14" i="3"/>
  <c r="A15" i="3"/>
  <c r="A16" i="3"/>
  <c r="A17" i="3"/>
  <c r="A18" i="3"/>
  <c r="A19" i="3"/>
  <c r="A20" i="3"/>
  <c r="A21" i="3"/>
  <c r="A22" i="3"/>
  <c r="A23" i="3"/>
  <c r="A24" i="3"/>
  <c r="A25" i="3"/>
  <c r="A26" i="3"/>
  <c r="A27" i="3"/>
  <c r="A28" i="3"/>
  <c r="A10" i="3"/>
  <c r="A9" i="3"/>
  <c r="AK58" i="15" l="1"/>
  <c r="V39" i="15"/>
  <c r="C39" i="15"/>
  <c r="W15" i="14" l="1"/>
  <c r="V15" i="14"/>
  <c r="W14" i="14"/>
  <c r="V14" i="14"/>
  <c r="W13" i="14"/>
  <c r="V13" i="14"/>
  <c r="V12" i="14"/>
  <c r="W11" i="14"/>
  <c r="V11" i="14"/>
  <c r="W10" i="14"/>
  <c r="V10" i="14"/>
  <c r="W9" i="14"/>
  <c r="V9" i="14"/>
  <c r="W8" i="14"/>
  <c r="V8" i="14"/>
  <c r="W7" i="14"/>
  <c r="V7" i="14"/>
  <c r="W6" i="14"/>
  <c r="V6" i="14"/>
  <c r="W9" i="13"/>
  <c r="W10" i="13"/>
  <c r="X10" i="13"/>
  <c r="W11" i="13"/>
  <c r="X11" i="13"/>
  <c r="W12" i="13"/>
  <c r="X12" i="13"/>
  <c r="W13" i="13"/>
  <c r="X13" i="13"/>
  <c r="W14" i="13"/>
  <c r="X14" i="13"/>
  <c r="W15" i="13"/>
  <c r="X15" i="13"/>
  <c r="W16" i="13"/>
  <c r="X16" i="13"/>
  <c r="W17" i="13"/>
  <c r="X17" i="13"/>
  <c r="W18" i="13"/>
  <c r="X18" i="13"/>
  <c r="W19" i="13"/>
  <c r="X19" i="13"/>
  <c r="W20" i="13"/>
  <c r="X20" i="13"/>
  <c r="W21" i="13"/>
  <c r="X21" i="13"/>
  <c r="W22" i="13"/>
  <c r="X22" i="13"/>
  <c r="W23" i="13"/>
  <c r="X23" i="13"/>
  <c r="W24" i="13"/>
  <c r="X24" i="13"/>
  <c r="W25" i="13"/>
  <c r="X25" i="13"/>
  <c r="W26" i="13"/>
  <c r="X26" i="13"/>
  <c r="W27" i="13"/>
  <c r="X27" i="13"/>
  <c r="W28" i="13"/>
  <c r="X28" i="13"/>
  <c r="W29" i="13"/>
  <c r="X29" i="13"/>
  <c r="W30" i="13"/>
  <c r="X30" i="13"/>
  <c r="W31" i="13"/>
  <c r="X31" i="13"/>
  <c r="W32" i="13"/>
  <c r="X32" i="13"/>
  <c r="W33" i="13"/>
  <c r="X33" i="13"/>
  <c r="W34" i="13"/>
  <c r="X34" i="13"/>
  <c r="W35" i="13"/>
  <c r="X35" i="13"/>
  <c r="AP13" i="3"/>
  <c r="AQ13" i="3"/>
  <c r="AS13" i="3"/>
  <c r="AT13" i="3"/>
  <c r="AP14" i="3"/>
  <c r="AQ14" i="3"/>
  <c r="AS14" i="3"/>
  <c r="AT14" i="3"/>
  <c r="AT12" i="3"/>
  <c r="AS12" i="3"/>
  <c r="AQ12" i="3"/>
  <c r="AP12" i="3"/>
  <c r="AR13" i="3"/>
  <c r="AR14" i="3"/>
  <c r="AR12" i="3"/>
  <c r="S17" i="12" l="1"/>
  <c r="I6" i="12"/>
  <c r="AG6" i="12" s="1"/>
  <c r="H6" i="12"/>
  <c r="H8" i="12"/>
  <c r="H7" i="12"/>
  <c r="D19" i="14"/>
  <c r="D20" i="14" s="1"/>
  <c r="I15" i="14"/>
  <c r="H15" i="14" s="1"/>
  <c r="E15" i="14"/>
  <c r="I14" i="14"/>
  <c r="H14" i="14" s="1"/>
  <c r="E14" i="14"/>
  <c r="I13" i="14"/>
  <c r="H13" i="14" s="1"/>
  <c r="E13" i="14"/>
  <c r="I12" i="14"/>
  <c r="H12" i="14" s="1"/>
  <c r="E19" i="14" s="1"/>
  <c r="Q55" i="15" s="1"/>
  <c r="E12" i="14"/>
  <c r="I11" i="14"/>
  <c r="H11" i="14" s="1"/>
  <c r="E11" i="14"/>
  <c r="I10" i="14"/>
  <c r="H10" i="14" s="1"/>
  <c r="E10" i="14"/>
  <c r="I9" i="14"/>
  <c r="H9" i="14" s="1"/>
  <c r="E9" i="14"/>
  <c r="I8" i="14"/>
  <c r="H8" i="14" s="1"/>
  <c r="E8" i="14"/>
  <c r="I7" i="14"/>
  <c r="H7" i="14" s="1"/>
  <c r="E7" i="14"/>
  <c r="I6" i="14"/>
  <c r="H6" i="14" s="1"/>
  <c r="E6" i="14"/>
  <c r="E20" i="14" l="1"/>
  <c r="C20" i="14"/>
  <c r="F19" i="14"/>
  <c r="F20" i="14" s="1"/>
  <c r="J7" i="14"/>
  <c r="J8" i="14"/>
  <c r="J12" i="14"/>
  <c r="W12" i="14" s="1"/>
  <c r="J11" i="14"/>
  <c r="J15" i="14"/>
  <c r="J9" i="14"/>
  <c r="J10" i="14"/>
  <c r="J6" i="14"/>
  <c r="J13" i="14"/>
  <c r="J14" i="14"/>
  <c r="G19" i="14" l="1"/>
  <c r="U55" i="15" l="1"/>
  <c r="H21" i="14"/>
  <c r="J19" i="14" s="1"/>
  <c r="G20" i="14"/>
  <c r="I41" i="5" s="1"/>
  <c r="Q41" i="5" s="1"/>
  <c r="H22" i="14" l="1"/>
  <c r="I21" i="14" l="1"/>
  <c r="M41" i="5" s="1"/>
  <c r="H23" i="14"/>
  <c r="H19" i="14" s="1"/>
  <c r="I19" i="14" s="1"/>
  <c r="I20" i="14" l="1"/>
  <c r="H20" i="14"/>
  <c r="Y55" i="15" s="1"/>
  <c r="K19" i="14"/>
  <c r="K20" i="14" s="1"/>
  <c r="J20" i="14"/>
  <c r="H25" i="14"/>
  <c r="AI41" i="5" l="1"/>
  <c r="AC55" i="15"/>
  <c r="F35" i="13"/>
  <c r="J35" i="13"/>
  <c r="I35" i="13" s="1"/>
  <c r="F26" i="13"/>
  <c r="J26" i="13"/>
  <c r="I26" i="13" s="1"/>
  <c r="F27" i="13"/>
  <c r="J27" i="13"/>
  <c r="I27" i="13" s="1"/>
  <c r="F28" i="13"/>
  <c r="J28" i="13"/>
  <c r="I28" i="13" s="1"/>
  <c r="F29" i="13"/>
  <c r="J29" i="13"/>
  <c r="I29" i="13" s="1"/>
  <c r="K29" i="13" s="1"/>
  <c r="F30" i="13"/>
  <c r="J30" i="13"/>
  <c r="I30" i="13" s="1"/>
  <c r="F31" i="13"/>
  <c r="J31" i="13"/>
  <c r="I31" i="13" s="1"/>
  <c r="F32" i="13"/>
  <c r="J32" i="13"/>
  <c r="I32" i="13" s="1"/>
  <c r="F33" i="13"/>
  <c r="J33" i="13"/>
  <c r="I33" i="13" s="1"/>
  <c r="K33" i="13" s="1"/>
  <c r="F34" i="13"/>
  <c r="J34" i="13"/>
  <c r="I34" i="13" s="1"/>
  <c r="F22" i="13"/>
  <c r="J22" i="13"/>
  <c r="I22" i="13" s="1"/>
  <c r="F23" i="13"/>
  <c r="J23" i="13"/>
  <c r="I23" i="13" s="1"/>
  <c r="F24" i="13"/>
  <c r="J24" i="13"/>
  <c r="I24" i="13" s="1"/>
  <c r="F25" i="13"/>
  <c r="J25" i="13"/>
  <c r="I25" i="13" s="1"/>
  <c r="F7" i="13"/>
  <c r="W7" i="13" s="1"/>
  <c r="J7" i="13"/>
  <c r="I7" i="13" s="1"/>
  <c r="F8" i="13"/>
  <c r="W8" i="13" s="1"/>
  <c r="J8" i="13"/>
  <c r="I8" i="13" s="1"/>
  <c r="F9" i="13"/>
  <c r="J9" i="13"/>
  <c r="I9" i="13" s="1"/>
  <c r="F10" i="13"/>
  <c r="J10" i="13"/>
  <c r="I10" i="13" s="1"/>
  <c r="F11" i="13"/>
  <c r="J11" i="13"/>
  <c r="I11" i="13" s="1"/>
  <c r="F12" i="13"/>
  <c r="J12" i="13"/>
  <c r="I12" i="13" s="1"/>
  <c r="F13" i="13"/>
  <c r="J13" i="13"/>
  <c r="I13" i="13" s="1"/>
  <c r="F14" i="13"/>
  <c r="J14" i="13"/>
  <c r="I14" i="13" s="1"/>
  <c r="F15" i="13"/>
  <c r="J15" i="13"/>
  <c r="I15" i="13" s="1"/>
  <c r="F16" i="13"/>
  <c r="J16" i="13"/>
  <c r="I16" i="13" s="1"/>
  <c r="F17" i="13"/>
  <c r="J17" i="13"/>
  <c r="I17" i="13" s="1"/>
  <c r="F18" i="13"/>
  <c r="J18" i="13"/>
  <c r="I18" i="13" s="1"/>
  <c r="F19" i="13"/>
  <c r="J19" i="13"/>
  <c r="I19" i="13" s="1"/>
  <c r="F20" i="13"/>
  <c r="J20" i="13"/>
  <c r="I20" i="13" s="1"/>
  <c r="F21" i="13"/>
  <c r="J21" i="13"/>
  <c r="I21" i="13" s="1"/>
  <c r="F6" i="13"/>
  <c r="I6" i="13"/>
  <c r="K6" i="13" s="1"/>
  <c r="X6" i="13" l="1"/>
  <c r="W6" i="13"/>
  <c r="K27" i="13"/>
  <c r="K20" i="13"/>
  <c r="K16" i="13"/>
  <c r="K12" i="13"/>
  <c r="K8" i="13"/>
  <c r="X8" i="13" s="1"/>
  <c r="K23" i="13"/>
  <c r="K28" i="13"/>
  <c r="K34" i="13"/>
  <c r="K26" i="13"/>
  <c r="K30" i="13"/>
  <c r="K32" i="13"/>
  <c r="K18" i="13"/>
  <c r="K14" i="13"/>
  <c r="K10" i="13"/>
  <c r="K25" i="13"/>
  <c r="K31" i="13"/>
  <c r="K35" i="13"/>
  <c r="K24" i="13"/>
  <c r="K22" i="13"/>
  <c r="K21" i="13"/>
  <c r="K17" i="13"/>
  <c r="K13" i="13"/>
  <c r="K9" i="13"/>
  <c r="X9" i="13" s="1"/>
  <c r="K19" i="13"/>
  <c r="K15" i="13"/>
  <c r="K11" i="13"/>
  <c r="K7" i="13"/>
  <c r="X7" i="13" s="1"/>
  <c r="G41" i="13" l="1"/>
  <c r="E43" i="13"/>
  <c r="G40" i="13"/>
  <c r="G43" i="13"/>
  <c r="D40" i="13"/>
  <c r="D41" i="13"/>
  <c r="D42" i="13"/>
  <c r="F42" i="13"/>
  <c r="H42" i="13"/>
  <c r="D43" i="13"/>
  <c r="E41" i="13"/>
  <c r="F40" i="13"/>
  <c r="H41" i="13"/>
  <c r="G42" i="13"/>
  <c r="F43" i="13"/>
  <c r="H43" i="13"/>
  <c r="E40" i="13"/>
  <c r="E42" i="13"/>
  <c r="F41" i="13"/>
  <c r="H40" i="13"/>
  <c r="AM43" i="5"/>
  <c r="M16" i="12" l="1"/>
  <c r="J16" i="12"/>
  <c r="P15" i="12"/>
  <c r="N15" i="12"/>
  <c r="L15" i="12" s="1"/>
  <c r="O15" i="12" s="1"/>
  <c r="AH15" i="12" s="1"/>
  <c r="I15" i="12"/>
  <c r="AG15" i="12" s="1"/>
  <c r="H15" i="12"/>
  <c r="P14" i="12"/>
  <c r="N14" i="12"/>
  <c r="L14" i="12" s="1"/>
  <c r="O14" i="12" s="1"/>
  <c r="AH14" i="12" s="1"/>
  <c r="I14" i="12"/>
  <c r="AG14" i="12" s="1"/>
  <c r="H14" i="12"/>
  <c r="P8" i="12"/>
  <c r="O8" i="12"/>
  <c r="AH8" i="12" s="1"/>
  <c r="L8" i="12"/>
  <c r="I8" i="12"/>
  <c r="AG8" i="12" s="1"/>
  <c r="P7" i="12"/>
  <c r="N7" i="12"/>
  <c r="L7" i="12" s="1"/>
  <c r="O7" i="12" s="1"/>
  <c r="AH7" i="12" s="1"/>
  <c r="I7" i="12"/>
  <c r="AG7" i="12" s="1"/>
  <c r="P6" i="12"/>
  <c r="O6" i="12"/>
  <c r="AH6" i="12" s="1"/>
  <c r="N6" i="12"/>
  <c r="L6" i="12" s="1"/>
  <c r="K87" i="10"/>
  <c r="G87" i="10"/>
  <c r="E87" i="10"/>
  <c r="J86" i="10"/>
  <c r="J85" i="10"/>
  <c r="I85" i="10"/>
  <c r="J84" i="10"/>
  <c r="J83" i="10"/>
  <c r="J82" i="10"/>
  <c r="J81" i="10"/>
  <c r="U77" i="10"/>
  <c r="K77" i="10"/>
  <c r="G77" i="10"/>
  <c r="E77" i="10"/>
  <c r="J76" i="10"/>
  <c r="J75" i="10"/>
  <c r="I75" i="10"/>
  <c r="J74" i="10"/>
  <c r="J73" i="10"/>
  <c r="J72" i="10"/>
  <c r="J71" i="10"/>
  <c r="U67" i="10"/>
  <c r="K67" i="10"/>
  <c r="G67" i="10"/>
  <c r="E67" i="10"/>
  <c r="J66" i="10"/>
  <c r="J65" i="10"/>
  <c r="J64" i="10"/>
  <c r="J63" i="10"/>
  <c r="J62" i="10"/>
  <c r="J61" i="10"/>
  <c r="U57" i="10"/>
  <c r="K57" i="10"/>
  <c r="G57" i="10"/>
  <c r="E57" i="10"/>
  <c r="J56" i="10"/>
  <c r="J55" i="10"/>
  <c r="J54" i="10"/>
  <c r="J53" i="10"/>
  <c r="J52" i="10"/>
  <c r="J51" i="10"/>
  <c r="U47" i="10"/>
  <c r="K47" i="10"/>
  <c r="G47" i="10"/>
  <c r="E47" i="10"/>
  <c r="J46" i="10"/>
  <c r="J45" i="10"/>
  <c r="I45" i="10"/>
  <c r="J44" i="10"/>
  <c r="J43" i="10"/>
  <c r="J42" i="10"/>
  <c r="I42" i="10"/>
  <c r="L42" i="10" s="1"/>
  <c r="J41" i="10"/>
  <c r="U37" i="10"/>
  <c r="K37" i="10"/>
  <c r="G37" i="10"/>
  <c r="E37" i="10"/>
  <c r="J36" i="10"/>
  <c r="D36" i="10"/>
  <c r="I36" i="10" s="1"/>
  <c r="J35" i="10"/>
  <c r="D35" i="10"/>
  <c r="I35" i="10" s="1"/>
  <c r="J34" i="10"/>
  <c r="D34" i="10"/>
  <c r="J33" i="10"/>
  <c r="D33" i="10"/>
  <c r="J32" i="10"/>
  <c r="D32" i="10"/>
  <c r="I32" i="10" s="1"/>
  <c r="L32" i="10" s="1"/>
  <c r="M32" i="10" s="1"/>
  <c r="J31" i="10"/>
  <c r="D31" i="10"/>
  <c r="I31" i="10" s="1"/>
  <c r="K27" i="10"/>
  <c r="G27" i="10"/>
  <c r="E27" i="10"/>
  <c r="J26" i="10"/>
  <c r="D26" i="10"/>
  <c r="J25" i="10"/>
  <c r="D25" i="10"/>
  <c r="J24" i="10"/>
  <c r="D24" i="10"/>
  <c r="J23" i="10"/>
  <c r="D23" i="10"/>
  <c r="I23" i="10" s="1"/>
  <c r="L23" i="10" s="1"/>
  <c r="M23" i="10" s="1"/>
  <c r="J22" i="10"/>
  <c r="D22" i="10"/>
  <c r="J21" i="10"/>
  <c r="D21" i="10"/>
  <c r="E17" i="10"/>
  <c r="D16" i="10"/>
  <c r="J15" i="10"/>
  <c r="D15" i="10"/>
  <c r="J14" i="10"/>
  <c r="D14" i="10"/>
  <c r="J13" i="10"/>
  <c r="J12" i="10"/>
  <c r="D12" i="10"/>
  <c r="J11" i="10"/>
  <c r="D11" i="10"/>
  <c r="H16" i="12" l="1"/>
  <c r="Q14" i="12"/>
  <c r="R14" i="12" s="1"/>
  <c r="Q8" i="12"/>
  <c r="R8" i="12" s="1"/>
  <c r="Q15" i="12"/>
  <c r="R15" i="12" s="1"/>
  <c r="I34" i="10"/>
  <c r="L34" i="10" s="1"/>
  <c r="M34" i="10" s="1"/>
  <c r="O34" i="10" s="1"/>
  <c r="I44" i="10"/>
  <c r="L44" i="10" s="1"/>
  <c r="M44" i="10" s="1"/>
  <c r="I54" i="10"/>
  <c r="L54" i="10" s="1"/>
  <c r="M54" i="10" s="1"/>
  <c r="I84" i="10"/>
  <c r="L84" i="10" s="1"/>
  <c r="M84" i="10" s="1"/>
  <c r="N84" i="10" s="1"/>
  <c r="I24" i="10"/>
  <c r="I15" i="10"/>
  <c r="L15" i="10" s="1"/>
  <c r="M15" i="10" s="1"/>
  <c r="O15" i="10" s="1"/>
  <c r="I22" i="10"/>
  <c r="Q7" i="12"/>
  <c r="R7" i="12" s="1"/>
  <c r="I16" i="12"/>
  <c r="N16" i="12"/>
  <c r="D77" i="10"/>
  <c r="D78" i="10" s="1"/>
  <c r="I46" i="10"/>
  <c r="L46" i="10" s="1"/>
  <c r="M46" i="10" s="1"/>
  <c r="N46" i="10" s="1"/>
  <c r="I56" i="10"/>
  <c r="L56" i="10" s="1"/>
  <c r="M56" i="10" s="1"/>
  <c r="O56" i="10" s="1"/>
  <c r="I62" i="10"/>
  <c r="I66" i="10"/>
  <c r="L66" i="10" s="1"/>
  <c r="M66" i="10" s="1"/>
  <c r="N66" i="10" s="1"/>
  <c r="I82" i="10"/>
  <c r="L82" i="10" s="1"/>
  <c r="M82" i="10" s="1"/>
  <c r="I86" i="10"/>
  <c r="L86" i="10" s="1"/>
  <c r="M86" i="10" s="1"/>
  <c r="N86" i="10" s="1"/>
  <c r="I64" i="10"/>
  <c r="I13" i="10"/>
  <c r="L13" i="10" s="1"/>
  <c r="M13" i="10" s="1"/>
  <c r="I33" i="10"/>
  <c r="I43" i="10"/>
  <c r="L43" i="10" s="1"/>
  <c r="M43" i="10" s="1"/>
  <c r="I53" i="10"/>
  <c r="L53" i="10" s="1"/>
  <c r="M53" i="10" s="1"/>
  <c r="I83" i="10"/>
  <c r="L83" i="10" s="1"/>
  <c r="M83" i="10" s="1"/>
  <c r="N83" i="10" s="1"/>
  <c r="I71" i="10"/>
  <c r="L71" i="10" s="1"/>
  <c r="M71" i="10" s="1"/>
  <c r="D67" i="10"/>
  <c r="D68" i="10" s="1"/>
  <c r="I76" i="10"/>
  <c r="J27" i="10"/>
  <c r="I72" i="10"/>
  <c r="L72" i="10" s="1"/>
  <c r="M72" i="10" s="1"/>
  <c r="D27" i="10"/>
  <c r="D28" i="10" s="1"/>
  <c r="I12" i="10"/>
  <c r="L12" i="10" s="1"/>
  <c r="M12" i="10" s="1"/>
  <c r="O12" i="10" s="1"/>
  <c r="I16" i="10"/>
  <c r="L16" i="10" s="1"/>
  <c r="M16" i="10" s="1"/>
  <c r="N16" i="10" s="1"/>
  <c r="I25" i="10"/>
  <c r="L25" i="10" s="1"/>
  <c r="M25" i="10" s="1"/>
  <c r="I73" i="10"/>
  <c r="I26" i="10"/>
  <c r="L26" i="10" s="1"/>
  <c r="M26" i="10" s="1"/>
  <c r="I52" i="10"/>
  <c r="L52" i="10" s="1"/>
  <c r="M52" i="10" s="1"/>
  <c r="O52" i="10" s="1"/>
  <c r="I65" i="10"/>
  <c r="L65" i="10" s="1"/>
  <c r="M65" i="10" s="1"/>
  <c r="N65" i="10" s="1"/>
  <c r="I74" i="10"/>
  <c r="L74" i="10" s="1"/>
  <c r="M74" i="10" s="1"/>
  <c r="N74" i="10" s="1"/>
  <c r="J37" i="10"/>
  <c r="I11" i="10"/>
  <c r="I21" i="10"/>
  <c r="L21" i="10" s="1"/>
  <c r="M21" i="10" s="1"/>
  <c r="D37" i="10"/>
  <c r="D38" i="10" s="1"/>
  <c r="O16" i="12"/>
  <c r="L16" i="12"/>
  <c r="Q6" i="12"/>
  <c r="R6" i="12" s="1"/>
  <c r="L45" i="10"/>
  <c r="M45" i="10" s="1"/>
  <c r="N45" i="10" s="1"/>
  <c r="L22" i="10"/>
  <c r="M22" i="10" s="1"/>
  <c r="O22" i="10" s="1"/>
  <c r="L62" i="10"/>
  <c r="M62" i="10" s="1"/>
  <c r="L36" i="10"/>
  <c r="M36" i="10" s="1"/>
  <c r="J67" i="10"/>
  <c r="L85" i="10"/>
  <c r="M85" i="10" s="1"/>
  <c r="L64" i="10"/>
  <c r="M64" i="10" s="1"/>
  <c r="O64" i="10" s="1"/>
  <c r="L24" i="10"/>
  <c r="M24" i="10" s="1"/>
  <c r="O24" i="10" s="1"/>
  <c r="L75" i="10"/>
  <c r="M75" i="10" s="1"/>
  <c r="L35" i="10"/>
  <c r="M35" i="10" s="1"/>
  <c r="I55" i="10"/>
  <c r="J57" i="10"/>
  <c r="M42" i="10"/>
  <c r="N42" i="10" s="1"/>
  <c r="D17" i="10"/>
  <c r="L31" i="10"/>
  <c r="M31" i="10" s="1"/>
  <c r="O31" i="10" s="1"/>
  <c r="I63" i="10"/>
  <c r="L76" i="10"/>
  <c r="M76" i="10" s="1"/>
  <c r="D87" i="10"/>
  <c r="J17" i="10"/>
  <c r="I14" i="10"/>
  <c r="O23" i="10"/>
  <c r="N23" i="10"/>
  <c r="N32" i="10"/>
  <c r="O32" i="10"/>
  <c r="D47" i="10"/>
  <c r="D48" i="10" s="1"/>
  <c r="I51" i="10"/>
  <c r="D57" i="10"/>
  <c r="D58" i="10" s="1"/>
  <c r="I61" i="10"/>
  <c r="J87" i="10"/>
  <c r="I41" i="10"/>
  <c r="I81" i="10"/>
  <c r="J77" i="10"/>
  <c r="J47" i="10"/>
  <c r="O17" i="12" l="1"/>
  <c r="I42" i="5" s="1"/>
  <c r="Q42" i="5" s="1"/>
  <c r="U56" i="15"/>
  <c r="I17" i="12"/>
  <c r="Q56" i="15"/>
  <c r="D18" i="10"/>
  <c r="D44" i="13"/>
  <c r="L11" i="10"/>
  <c r="M11" i="10" s="1"/>
  <c r="N11" i="10" s="1"/>
  <c r="I37" i="10"/>
  <c r="R16" i="12"/>
  <c r="G45" i="13"/>
  <c r="G46" i="13" s="1"/>
  <c r="F45" i="13"/>
  <c r="F46" i="13" s="1"/>
  <c r="N26" i="10"/>
  <c r="O26" i="10"/>
  <c r="E44" i="13"/>
  <c r="L33" i="10"/>
  <c r="M33" i="10" s="1"/>
  <c r="P31" i="10" s="1"/>
  <c r="P37" i="10" s="1"/>
  <c r="P38" i="10" s="1"/>
  <c r="L73" i="10"/>
  <c r="M73" i="10" s="1"/>
  <c r="N73" i="10" s="1"/>
  <c r="O45" i="10"/>
  <c r="O25" i="10"/>
  <c r="N24" i="10"/>
  <c r="N25" i="10"/>
  <c r="N34" i="10"/>
  <c r="N64" i="10"/>
  <c r="O42" i="10"/>
  <c r="N71" i="10"/>
  <c r="I77" i="10"/>
  <c r="N15" i="10"/>
  <c r="O71" i="10"/>
  <c r="O66" i="10"/>
  <c r="M27" i="10"/>
  <c r="Q21" i="10" s="1"/>
  <c r="Q27" i="10" s="1"/>
  <c r="I27" i="10"/>
  <c r="I17" i="10"/>
  <c r="N22" i="10"/>
  <c r="N12" i="10"/>
  <c r="O35" i="10"/>
  <c r="N35" i="10"/>
  <c r="N75" i="10"/>
  <c r="O75" i="10"/>
  <c r="N54" i="10"/>
  <c r="O54" i="10"/>
  <c r="O13" i="10"/>
  <c r="N13" i="10"/>
  <c r="O44" i="10"/>
  <c r="N44" i="10"/>
  <c r="N85" i="10"/>
  <c r="O85" i="10"/>
  <c r="O82" i="10"/>
  <c r="N82" i="10"/>
  <c r="O36" i="10"/>
  <c r="N36" i="10"/>
  <c r="O43" i="10"/>
  <c r="N43" i="10"/>
  <c r="O53" i="10"/>
  <c r="N53" i="10"/>
  <c r="O76" i="10"/>
  <c r="N76" i="10"/>
  <c r="O62" i="10"/>
  <c r="N62" i="10"/>
  <c r="O46" i="10"/>
  <c r="O83" i="10"/>
  <c r="N56" i="10"/>
  <c r="O84" i="10"/>
  <c r="L81" i="10"/>
  <c r="M81" i="10" s="1"/>
  <c r="M87" i="10" s="1"/>
  <c r="I87" i="10"/>
  <c r="L41" i="10"/>
  <c r="M41" i="10" s="1"/>
  <c r="M47" i="10" s="1"/>
  <c r="I47" i="10"/>
  <c r="I67" i="10"/>
  <c r="L61" i="10"/>
  <c r="M61" i="10" s="1"/>
  <c r="L55" i="10"/>
  <c r="M55" i="10" s="1"/>
  <c r="O55" i="10" s="1"/>
  <c r="N72" i="10"/>
  <c r="O72" i="10"/>
  <c r="O74" i="10"/>
  <c r="L14" i="10"/>
  <c r="M14" i="10" s="1"/>
  <c r="N14" i="10" s="1"/>
  <c r="O86" i="10"/>
  <c r="O65" i="10"/>
  <c r="I57" i="10"/>
  <c r="L51" i="10"/>
  <c r="M51" i="10" s="1"/>
  <c r="M57" i="10" s="1"/>
  <c r="L63" i="10"/>
  <c r="M63" i="10" s="1"/>
  <c r="O63" i="10" s="1"/>
  <c r="O21" i="10"/>
  <c r="N21" i="10"/>
  <c r="N52" i="10"/>
  <c r="P21" i="10"/>
  <c r="P27" i="10" s="1"/>
  <c r="O16" i="10"/>
  <c r="N31" i="10"/>
  <c r="AC6" i="12" l="1"/>
  <c r="U6" i="12" s="1"/>
  <c r="P28" i="10"/>
  <c r="H6" i="10"/>
  <c r="O11" i="10"/>
  <c r="M77" i="10"/>
  <c r="M37" i="10"/>
  <c r="M17" i="10"/>
  <c r="Q11" i="10" s="1"/>
  <c r="Q17" i="10" s="1"/>
  <c r="P11" i="10"/>
  <c r="P17" i="10" s="1"/>
  <c r="N33" i="10"/>
  <c r="N37" i="10" s="1"/>
  <c r="O33" i="10"/>
  <c r="O37" i="10" s="1"/>
  <c r="O27" i="10"/>
  <c r="D45" i="13"/>
  <c r="Q54" i="15" s="1"/>
  <c r="E45" i="13"/>
  <c r="P71" i="10"/>
  <c r="P77" i="10" s="1"/>
  <c r="P78" i="10" s="1"/>
  <c r="M67" i="10"/>
  <c r="O73" i="10"/>
  <c r="O77" i="10" s="1"/>
  <c r="O14" i="10"/>
  <c r="O17" i="10" s="1"/>
  <c r="P51" i="10"/>
  <c r="P57" i="10" s="1"/>
  <c r="P58" i="10" s="1"/>
  <c r="N81" i="10"/>
  <c r="N87" i="10" s="1"/>
  <c r="P81" i="10"/>
  <c r="P87" i="10" s="1"/>
  <c r="P88" i="10" s="1"/>
  <c r="O81" i="10"/>
  <c r="O87" i="10" s="1"/>
  <c r="N77" i="10"/>
  <c r="N51" i="10"/>
  <c r="N27" i="10"/>
  <c r="AC8" i="12"/>
  <c r="P41" i="10"/>
  <c r="P47" i="10" s="1"/>
  <c r="P48" i="10" s="1"/>
  <c r="O51" i="10"/>
  <c r="O57" i="10" s="1"/>
  <c r="N61" i="10"/>
  <c r="N17" i="10"/>
  <c r="P61" i="10"/>
  <c r="P67" i="10" s="1"/>
  <c r="P68" i="10" s="1"/>
  <c r="N63" i="10"/>
  <c r="N55" i="10"/>
  <c r="O61" i="10"/>
  <c r="O67" i="10" s="1"/>
  <c r="O41" i="10"/>
  <c r="O47" i="10" s="1"/>
  <c r="N41" i="10"/>
  <c r="N47" i="10" s="1"/>
  <c r="AD6" i="12" l="1"/>
  <c r="M42" i="5" s="1"/>
  <c r="H44" i="13"/>
  <c r="H45" i="13" s="1"/>
  <c r="I35" i="5"/>
  <c r="E46" i="13"/>
  <c r="I34" i="5"/>
  <c r="D46" i="13"/>
  <c r="P18" i="10"/>
  <c r="N57" i="10"/>
  <c r="AC14" i="12"/>
  <c r="S6" i="12" s="1"/>
  <c r="S18" i="12" s="1"/>
  <c r="Y56" i="15" s="1"/>
  <c r="N67" i="10"/>
  <c r="I47" i="13" l="1"/>
  <c r="U54" i="15"/>
  <c r="I48" i="13"/>
  <c r="H46" i="13"/>
  <c r="I40" i="5" s="1"/>
  <c r="T6" i="12"/>
  <c r="V6" i="12" l="1"/>
  <c r="T18" i="12"/>
  <c r="I43" i="5"/>
  <c r="AW43" i="5" s="1"/>
  <c r="J47" i="13"/>
  <c r="AG55" i="15" s="1"/>
  <c r="K45" i="13"/>
  <c r="I49" i="13"/>
  <c r="I45" i="13" s="1"/>
  <c r="AC56" i="15" l="1"/>
  <c r="AG56" i="15" s="1"/>
  <c r="AI42" i="5"/>
  <c r="M40" i="5"/>
  <c r="M43" i="5" s="1"/>
  <c r="AW44" i="5" s="1"/>
  <c r="J45" i="13"/>
  <c r="J46" i="13" s="1"/>
  <c r="AC54" i="15" s="1"/>
  <c r="L45" i="13"/>
  <c r="K46" i="13"/>
  <c r="I51" i="13"/>
  <c r="I46" i="13"/>
  <c r="Y54" i="15" s="1"/>
  <c r="R29" i="3"/>
  <c r="Q29" i="3"/>
  <c r="P29" i="3"/>
  <c r="S25" i="15" s="1"/>
  <c r="O29" i="3"/>
  <c r="O25" i="15" s="1"/>
  <c r="AM29" i="3"/>
  <c r="AG54" i="15" l="1"/>
  <c r="AI40" i="5"/>
  <c r="AI43" i="5" s="1"/>
  <c r="AW46" i="5" s="1"/>
  <c r="AC58" i="15"/>
  <c r="Q40" i="5"/>
  <c r="L46" i="13"/>
  <c r="Y58" i="15"/>
  <c r="AW41" i="5"/>
  <c r="AP7" i="4" s="1"/>
  <c r="AW49" i="5" l="1"/>
  <c r="AW48" i="5"/>
  <c r="C7" i="4" s="1"/>
  <c r="AU7" i="4"/>
  <c r="AS7" i="4"/>
  <c r="W42" i="5"/>
  <c r="S42" i="5"/>
  <c r="W41" i="5"/>
  <c r="S41" i="5"/>
  <c r="AW42" i="5"/>
  <c r="W40" i="5"/>
  <c r="S40" i="5"/>
  <c r="AW40" i="5"/>
  <c r="AO7" i="4" s="1"/>
  <c r="AW39" i="5"/>
  <c r="AN7" i="4" s="1"/>
  <c r="AW38" i="5"/>
  <c r="AM7" i="4" s="1"/>
  <c r="I36" i="5"/>
  <c r="AW37" i="5"/>
  <c r="AL7" i="4" s="1"/>
  <c r="AW36" i="5"/>
  <c r="AK7" i="4" s="1"/>
  <c r="AW35" i="5"/>
  <c r="AJ7" i="4" s="1"/>
  <c r="AW34" i="5"/>
  <c r="AI7" i="4" s="1"/>
  <c r="AW33" i="5"/>
  <c r="AH7" i="4" s="1"/>
  <c r="AW32" i="5"/>
  <c r="AG7" i="4" s="1"/>
  <c r="AW31" i="5"/>
  <c r="AF7" i="4" s="1"/>
  <c r="AH29" i="5"/>
  <c r="AW30" i="5" s="1"/>
  <c r="AE7" i="4" s="1"/>
  <c r="Y29" i="5"/>
  <c r="AW27" i="5" s="1"/>
  <c r="AB7" i="4" s="1"/>
  <c r="G29" i="5"/>
  <c r="AW21" i="5" s="1"/>
  <c r="V7" i="4" s="1"/>
  <c r="AW29" i="5"/>
  <c r="AD7" i="4" s="1"/>
  <c r="AW28" i="5"/>
  <c r="AC7" i="4" s="1"/>
  <c r="AW26" i="5"/>
  <c r="AA7" i="4" s="1"/>
  <c r="AW25" i="5"/>
  <c r="Z7" i="4" s="1"/>
  <c r="AW24" i="5"/>
  <c r="Y7" i="4" s="1"/>
  <c r="AW23" i="5"/>
  <c r="X7" i="4" s="1"/>
  <c r="AW22" i="5"/>
  <c r="W7" i="4" s="1"/>
  <c r="AW20" i="5"/>
  <c r="U7" i="4" s="1"/>
  <c r="AW19" i="5"/>
  <c r="T7" i="4" s="1"/>
  <c r="AW18" i="5"/>
  <c r="R7" i="4" s="1"/>
  <c r="AW17" i="5"/>
  <c r="S7" i="4" s="1"/>
  <c r="N7" i="4"/>
  <c r="AW12" i="5"/>
  <c r="H7" i="4" s="1"/>
  <c r="G7" i="4"/>
  <c r="M7" i="4"/>
  <c r="L7" i="4"/>
  <c r="J7" i="4"/>
  <c r="I7" i="4"/>
  <c r="F7" i="4"/>
  <c r="E7" i="4"/>
  <c r="D7" i="4"/>
  <c r="AW1" i="5"/>
  <c r="B7" i="4" s="1"/>
  <c r="AQ7" i="4" l="1"/>
  <c r="W43" i="5"/>
  <c r="S43" i="5"/>
  <c r="AE41" i="5"/>
  <c r="AE42" i="5"/>
  <c r="AE40" i="5"/>
  <c r="AE43" i="5" l="1"/>
  <c r="B29" i="3"/>
  <c r="K7" i="4" s="1"/>
  <c r="AW45" i="5" l="1"/>
  <c r="AC4" i="3"/>
  <c r="AW7" i="4" s="1"/>
  <c r="AT7" i="4" l="1"/>
  <c r="S12" i="3"/>
  <c r="T12" i="3"/>
  <c r="S13" i="3"/>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Y29" i="3"/>
  <c r="Z29" i="3"/>
  <c r="S10" i="3"/>
  <c r="T10" i="3"/>
  <c r="S11" i="3"/>
  <c r="T11" i="3"/>
  <c r="X29" i="3"/>
  <c r="W29" i="3"/>
  <c r="AB29" i="3"/>
  <c r="AC29" i="3"/>
  <c r="AD29" i="3"/>
  <c r="AA29" i="3"/>
  <c r="L29" i="3"/>
  <c r="N4" i="3" s="1"/>
  <c r="D25" i="5" s="1"/>
  <c r="K29" i="3"/>
  <c r="L4" i="3" s="1"/>
  <c r="AW15" i="5" l="1"/>
  <c r="P7" i="4" s="1"/>
  <c r="S24" i="15"/>
  <c r="P4" i="3"/>
  <c r="A25" i="5"/>
  <c r="AL29" i="3"/>
  <c r="Y32" i="3"/>
  <c r="W32" i="3"/>
  <c r="AW14" i="5" l="1"/>
  <c r="O7" i="4" s="1"/>
  <c r="O24" i="15"/>
  <c r="G25" i="5"/>
  <c r="AW16" i="5" s="1"/>
  <c r="Q7" i="4" s="1"/>
  <c r="U29" i="3"/>
  <c r="T9" i="3" l="1"/>
  <c r="V29" i="3" s="1"/>
  <c r="U32" i="3" s="1"/>
  <c r="G29" i="3" l="1"/>
  <c r="I29" i="3"/>
  <c r="N29" i="3" l="1"/>
  <c r="M29" i="3"/>
  <c r="M32" i="3" l="1"/>
  <c r="AR7" i="4"/>
  <c r="U58" i="15" l="1"/>
  <c r="AG58" i="15" l="1"/>
  <c r="Q5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user</author>
  </authors>
  <commentList>
    <comment ref="AO2" authorId="0" shapeId="0" xr:uid="{B1345326-3467-4875-8386-FCCAE081CA53}">
      <text>
        <r>
          <rPr>
            <b/>
            <sz val="9"/>
            <color indexed="81"/>
            <rFont val="MS P ゴシック"/>
            <family val="3"/>
            <charset val="128"/>
          </rPr>
          <t>早期採択を希望する場合は○</t>
        </r>
      </text>
    </comment>
    <comment ref="AG7" authorId="0" shapeId="0" xr:uid="{76F4A4E9-21E9-4760-8E3C-F2B621F808C6}">
      <text>
        <r>
          <rPr>
            <sz val="9"/>
            <color indexed="81"/>
            <rFont val="MS P ゴシック"/>
            <family val="3"/>
            <charset val="128"/>
          </rPr>
          <t>4月1日現在の年齢</t>
        </r>
      </text>
    </comment>
    <comment ref="AG10" authorId="0" shapeId="0" xr:uid="{98EFF753-6DE3-413A-8B02-0B262D502A3C}">
      <text>
        <r>
          <rPr>
            <sz val="9"/>
            <color indexed="81"/>
            <rFont val="MS P ゴシック"/>
            <family val="3"/>
            <charset val="128"/>
          </rPr>
          <t>4月1日現在の年齢</t>
        </r>
      </text>
    </comment>
    <comment ref="AG11" authorId="0" shapeId="0" xr:uid="{13403679-C81C-42A5-9410-BA97033951FA}">
      <text>
        <r>
          <rPr>
            <b/>
            <sz val="9"/>
            <color indexed="81"/>
            <rFont val="MS P ゴシック"/>
            <family val="3"/>
            <charset val="128"/>
          </rPr>
          <t>果樹、野菜、花きのいずれか該当するものを記入</t>
        </r>
      </text>
    </comment>
    <comment ref="A23" authorId="0" shapeId="0" xr:uid="{A48F1217-1AB6-4FF0-8BA1-92DE1209AA85}">
      <text>
        <r>
          <rPr>
            <b/>
            <sz val="9"/>
            <color indexed="81"/>
            <rFont val="MS P ゴシック"/>
            <family val="3"/>
            <charset val="128"/>
          </rPr>
          <t>取組主体計画シートから自動転記</t>
        </r>
      </text>
    </comment>
    <comment ref="AB25" authorId="0" shapeId="0" xr:uid="{88170523-5965-42E8-B342-1EB5FA7634C4}">
      <text>
        <r>
          <rPr>
            <b/>
            <sz val="9"/>
            <color indexed="81"/>
            <rFont val="MS P ゴシック"/>
            <family val="3"/>
            <charset val="128"/>
          </rPr>
          <t>目標年度が異なる取組は別々に要望調査票を作成</t>
        </r>
      </text>
    </comment>
    <comment ref="S27" authorId="1" shapeId="0" xr:uid="{59A2412A-692C-453A-9848-42D93AC10620}">
      <text>
        <r>
          <rPr>
            <sz val="11"/>
            <rFont val="ＭＳ Ｐゴシック"/>
            <family val="3"/>
            <charset val="128"/>
          </rPr>
          <t>「総販売額」又は「総所得額」どちらか該当する方を記入
別途添付する収支計画の数値と一致させること</t>
        </r>
      </text>
    </comment>
    <comment ref="AK28" authorId="0" shapeId="0" xr:uid="{6D4DC4C2-5B1D-4C13-A4FB-824E1A1780F5}">
      <text>
        <r>
          <rPr>
            <b/>
            <sz val="9"/>
            <color indexed="81"/>
            <rFont val="MS P ゴシック"/>
            <family val="3"/>
            <charset val="128"/>
          </rPr>
          <t>年間雇用日数が150日以上の新規雇用者の人数</t>
        </r>
      </text>
    </comment>
    <comment ref="AN28" authorId="0" shapeId="0" xr:uid="{079A65D3-0480-4FC1-A84D-CBD56DE52035}">
      <text>
        <r>
          <rPr>
            <b/>
            <sz val="9"/>
            <color indexed="81"/>
            <rFont val="MS P ゴシック"/>
            <family val="3"/>
            <charset val="128"/>
          </rPr>
          <t>年間雇用日数が150日未満の新規雇用者で、年間雇用時間を１日あたり８時間で換算した日数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A7" authorId="0" shapeId="0" xr:uid="{58059649-5FC2-4203-B84F-79E0427952E7}">
      <text>
        <r>
          <rPr>
            <b/>
            <sz val="9"/>
            <color indexed="81"/>
            <rFont val="MS P ゴシック"/>
            <family val="3"/>
            <charset val="128"/>
          </rPr>
          <t>年間雇用日数が150日以上の新規雇用者の人数</t>
        </r>
      </text>
    </comment>
    <comment ref="AC7" authorId="0" shapeId="0" xr:uid="{5B34D720-FC72-423E-A8B5-AB8308B2B1A8}">
      <text>
        <r>
          <rPr>
            <b/>
            <sz val="9"/>
            <color indexed="81"/>
            <rFont val="MS P ゴシック"/>
            <family val="3"/>
            <charset val="128"/>
          </rPr>
          <t>年間雇用日数が150日未満の新規雇用者で、年間雇用時間を１日あたり８時間で換算した日数</t>
        </r>
      </text>
    </comment>
    <comment ref="AG7" authorId="0" shapeId="0" xr:uid="{59A6CF1B-653B-429C-AC71-10BC4E1ABFE0}">
      <text>
        <r>
          <rPr>
            <b/>
            <sz val="9"/>
            <color indexed="81"/>
            <rFont val="MS P ゴシック"/>
            <family val="3"/>
            <charset val="128"/>
          </rPr>
          <t>記入要領シートを参考に記載すること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6BFE49C-3FE3-4278-BDA0-49B0F822F686}">
      <text>
        <r>
          <rPr>
            <b/>
            <sz val="9"/>
            <color indexed="81"/>
            <rFont val="MS P ゴシック"/>
            <family val="3"/>
            <charset val="128"/>
          </rPr>
          <t>申請時に「実施済」⇒「実施済」を選択
申請時に「実施予定月」⇒「実施月」を選択</t>
        </r>
      </text>
    </comment>
    <comment ref="A41" authorId="0" shapeId="0" xr:uid="{919F4E4B-CD3F-4B41-A361-DE6000CC835A}">
      <text>
        <r>
          <rPr>
            <sz val="9"/>
            <color indexed="81"/>
            <rFont val="MS P ゴシック"/>
            <family val="3"/>
            <charset val="128"/>
          </rPr>
          <t xml:space="preserve">【任意設定欄】
</t>
        </r>
      </text>
    </comment>
  </commentList>
</comments>
</file>

<file path=xl/sharedStrings.xml><?xml version="1.0" encoding="utf-8"?>
<sst xmlns="http://schemas.openxmlformats.org/spreadsheetml/2006/main" count="1165" uniqueCount="631">
  <si>
    <t>現況</t>
    <rPh sb="0" eb="2">
      <t>ゲンキョウ</t>
    </rPh>
    <phoneticPr fontId="2"/>
  </si>
  <si>
    <t>目標</t>
    <rPh sb="0" eb="2">
      <t>モクヒョウ</t>
    </rPh>
    <phoneticPr fontId="2"/>
  </si>
  <si>
    <t>○</t>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</si>
  <si>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</si>
  <si>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</si>
  <si>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</si>
  <si>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</si>
  <si>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生産コスト
（千円/10a）</t>
    <rPh sb="0" eb="2">
      <t>セイサン</t>
    </rPh>
    <rPh sb="7" eb="8">
      <t>セン</t>
    </rPh>
    <rPh sb="8" eb="9">
      <t>エン</t>
    </rPh>
    <phoneticPr fontId="2"/>
  </si>
  <si>
    <t>契約栽培
（％）</t>
    <rPh sb="0" eb="2">
      <t>ケイヤク</t>
    </rPh>
    <rPh sb="2" eb="4">
      <t>サイバイ</t>
    </rPh>
    <phoneticPr fontId="2"/>
  </si>
  <si>
    <t>事業内容</t>
    <rPh sb="0" eb="2">
      <t>ジギョウ</t>
    </rPh>
    <rPh sb="2" eb="4">
      <t>ナイヨウ</t>
    </rPh>
    <phoneticPr fontId="2"/>
  </si>
  <si>
    <t>栽培面積
（a）</t>
    <rPh sb="0" eb="2">
      <t>サイバイ</t>
    </rPh>
    <rPh sb="2" eb="4">
      <t>メンセキ</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</si>
  <si>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</si>
  <si>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</si>
  <si>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</si>
  <si>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</si>
  <si>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t>品目</t>
    <rPh sb="0" eb="2">
      <t>ヒンモク</t>
    </rPh>
    <phoneticPr fontId="2"/>
  </si>
  <si>
    <t>50歳未満
の基幹的
従事者数</t>
    <rPh sb="2" eb="3">
      <t>サイ</t>
    </rPh>
    <rPh sb="3" eb="5">
      <t>ミマン</t>
    </rPh>
    <rPh sb="7" eb="10">
      <t>キカンテキ</t>
    </rPh>
    <rPh sb="11" eb="14">
      <t>ジュウジシャ</t>
    </rPh>
    <rPh sb="14" eb="15">
      <t>スウ</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</si>
  <si>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</si>
  <si>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</si>
  <si>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</si>
  <si>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</si>
  <si>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</si>
  <si>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</si>
  <si>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</si>
  <si>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</si>
  <si>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</si>
  <si>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</si>
  <si>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t>
  </si>
  <si>
    <t>増加率</t>
    <rPh sb="0" eb="3">
      <t>ゾウカリツ</t>
    </rPh>
    <phoneticPr fontId="2"/>
  </si>
  <si>
    <t>削減率</t>
    <rPh sb="0" eb="2">
      <t>サクゲン</t>
    </rPh>
    <rPh sb="2" eb="3">
      <t>リツ</t>
    </rPh>
    <phoneticPr fontId="2"/>
  </si>
  <si>
    <t>税抜</t>
    <rPh sb="0" eb="2">
      <t>ゼイヌキ</t>
    </rPh>
    <phoneticPr fontId="2"/>
  </si>
  <si>
    <t>実効性</t>
    <rPh sb="0" eb="3">
      <t>ジッコウセイ</t>
    </rPh>
    <phoneticPr fontId="2"/>
  </si>
  <si>
    <t>＜採点表＞</t>
    <rPh sb="1" eb="4">
      <t>サイテンヒョウ</t>
    </rPh>
    <phoneticPr fontId="2"/>
  </si>
  <si>
    <t>項目</t>
    <rPh sb="0" eb="2">
      <t>コウモク</t>
    </rPh>
    <phoneticPr fontId="2"/>
  </si>
  <si>
    <t>点数</t>
    <rPh sb="0" eb="2">
      <t>テンスウ</t>
    </rPh>
    <phoneticPr fontId="2"/>
  </si>
  <si>
    <t>事業
効果</t>
    <rPh sb="0" eb="2">
      <t>ジギョウ</t>
    </rPh>
    <rPh sb="3" eb="5">
      <t>コウカ</t>
    </rPh>
    <phoneticPr fontId="2"/>
  </si>
  <si>
    <t>(最大)</t>
    <rPh sb="1" eb="3">
      <t>サイダイ</t>
    </rPh>
    <phoneticPr fontId="2"/>
  </si>
  <si>
    <t>事業名</t>
    <rPh sb="0" eb="3">
      <t>ジギョウメイ</t>
    </rPh>
    <phoneticPr fontId="2"/>
  </si>
  <si>
    <t>県</t>
    <rPh sb="0" eb="1">
      <t>ケン</t>
    </rPh>
    <phoneticPr fontId="2"/>
  </si>
  <si>
    <t>市町村</t>
    <rPh sb="0" eb="3">
      <t>シチョウソン</t>
    </rPh>
    <phoneticPr fontId="2"/>
  </si>
  <si>
    <t>その他</t>
    <rPh sb="2" eb="3">
      <t>タ</t>
    </rPh>
    <phoneticPr fontId="2"/>
  </si>
  <si>
    <t>所得額
（千円）</t>
    <rPh sb="0" eb="2">
      <t>ショトク</t>
    </rPh>
    <rPh sb="2" eb="3">
      <t>ガク</t>
    </rPh>
    <rPh sb="5" eb="6">
      <t>セン</t>
    </rPh>
    <rPh sb="6" eb="7">
      <t>エン</t>
    </rPh>
    <phoneticPr fontId="2"/>
  </si>
  <si>
    <t>№</t>
    <phoneticPr fontId="10"/>
  </si>
  <si>
    <t>！行・列の追加・削除等レイアウト修正不可！</t>
    <rPh sb="16" eb="18">
      <t>シュウセイ</t>
    </rPh>
    <rPh sb="18" eb="20">
      <t>フカ</t>
    </rPh>
    <phoneticPr fontId="10"/>
  </si>
  <si>
    <t>早期採択</t>
    <rPh sb="0" eb="4">
      <t>ソウキサイタク</t>
    </rPh>
    <phoneticPr fontId="10"/>
  </si>
  <si>
    <t>市町村名</t>
    <rPh sb="0" eb="3">
      <t>シチョウソン</t>
    </rPh>
    <rPh sb="3" eb="4">
      <t>メイ</t>
    </rPh>
    <phoneticPr fontId="10"/>
  </si>
  <si>
    <t>事業実施
主体区分</t>
    <rPh sb="0" eb="2">
      <t>ジギョウ</t>
    </rPh>
    <rPh sb="2" eb="4">
      <t>ジッシ</t>
    </rPh>
    <rPh sb="5" eb="7">
      <t>シュタイ</t>
    </rPh>
    <rPh sb="7" eb="9">
      <t>クブン</t>
    </rPh>
    <phoneticPr fontId="10"/>
  </si>
  <si>
    <t>設立年月日</t>
    <rPh sb="0" eb="2">
      <t>セツリツ</t>
    </rPh>
    <rPh sb="2" eb="5">
      <t>ネンガッピ</t>
    </rPh>
    <phoneticPr fontId="10"/>
  </si>
  <si>
    <t>事業実施主体名</t>
    <rPh sb="0" eb="2">
      <t>ジギョウ</t>
    </rPh>
    <rPh sb="2" eb="4">
      <t>ジッシ</t>
    </rPh>
    <rPh sb="4" eb="6">
      <t>シュタイ</t>
    </rPh>
    <rPh sb="6" eb="7">
      <t>メイ</t>
    </rPh>
    <phoneticPr fontId="10"/>
  </si>
  <si>
    <t>農業者団体
の場合</t>
    <rPh sb="0" eb="3">
      <t>ノウギョウシャ</t>
    </rPh>
    <rPh sb="3" eb="5">
      <t>ダンタイ</t>
    </rPh>
    <rPh sb="7" eb="9">
      <t>バアイ</t>
    </rPh>
    <phoneticPr fontId="10"/>
  </si>
  <si>
    <t>構成員</t>
    <rPh sb="0" eb="3">
      <t>コウセイイン</t>
    </rPh>
    <phoneticPr fontId="10"/>
  </si>
  <si>
    <t>経営体</t>
    <rPh sb="0" eb="3">
      <t>ケイエイタイ</t>
    </rPh>
    <phoneticPr fontId="10"/>
  </si>
  <si>
    <t xml:space="preserve"> うち認定農業者等</t>
    <rPh sb="3" eb="5">
      <t>ニンテイ</t>
    </rPh>
    <rPh sb="5" eb="8">
      <t>ノウギョウシャ</t>
    </rPh>
    <rPh sb="8" eb="9">
      <t>トウ</t>
    </rPh>
    <phoneticPr fontId="10"/>
  </si>
  <si>
    <t>（団体）構成員数</t>
    <rPh sb="1" eb="3">
      <t>ダンタイ</t>
    </rPh>
    <rPh sb="4" eb="7">
      <t>コウセイイン</t>
    </rPh>
    <rPh sb="7" eb="8">
      <t>スウ</t>
    </rPh>
    <phoneticPr fontId="10"/>
  </si>
  <si>
    <t>代表者氏名等</t>
    <rPh sb="0" eb="2">
      <t>ダイヒョウ</t>
    </rPh>
    <rPh sb="2" eb="3">
      <t>シャ</t>
    </rPh>
    <rPh sb="3" eb="5">
      <t>シメイ</t>
    </rPh>
    <rPh sb="5" eb="6">
      <t>トウ</t>
    </rPh>
    <phoneticPr fontId="2"/>
  </si>
  <si>
    <t>（団体）50歳未満の基幹的農業従事者</t>
    <rPh sb="1" eb="3">
      <t>ダンタイ</t>
    </rPh>
    <phoneticPr fontId="10"/>
  </si>
  <si>
    <t>人</t>
    <rPh sb="0" eb="1">
      <t>ニン</t>
    </rPh>
    <phoneticPr fontId="10"/>
  </si>
  <si>
    <t>（法人）常時従事</t>
    <rPh sb="1" eb="3">
      <t>ホウジン</t>
    </rPh>
    <phoneticPr fontId="10"/>
  </si>
  <si>
    <t>組織概要</t>
    <rPh sb="0" eb="2">
      <t>ソシキ</t>
    </rPh>
    <rPh sb="2" eb="4">
      <t>ガイヨウ</t>
    </rPh>
    <phoneticPr fontId="2"/>
  </si>
  <si>
    <t>法人
の場合</t>
    <rPh sb="0" eb="2">
      <t>ホウジン</t>
    </rPh>
    <rPh sb="4" eb="6">
      <t>バアイ</t>
    </rPh>
    <phoneticPr fontId="10"/>
  </si>
  <si>
    <t>農業常時
従 事 者</t>
    <rPh sb="0" eb="2">
      <t>ノウギョウ</t>
    </rPh>
    <rPh sb="2" eb="4">
      <t>ジョウジ</t>
    </rPh>
    <rPh sb="5" eb="6">
      <t>ジュウ</t>
    </rPh>
    <rPh sb="7" eb="8">
      <t>コト</t>
    </rPh>
    <rPh sb="9" eb="10">
      <t>モノ</t>
    </rPh>
    <phoneticPr fontId="10"/>
  </si>
  <si>
    <t>役員</t>
    <rPh sb="0" eb="2">
      <t>ヤクイン</t>
    </rPh>
    <phoneticPr fontId="10"/>
  </si>
  <si>
    <t>人中</t>
    <rPh sb="0" eb="1">
      <t>ニン</t>
    </rPh>
    <rPh sb="1" eb="2">
      <t>チュウ</t>
    </rPh>
    <phoneticPr fontId="10"/>
  </si>
  <si>
    <t>（法人）50歳未満の基幹的農業従事者</t>
    <rPh sb="1" eb="3">
      <t>ホウジン</t>
    </rPh>
    <phoneticPr fontId="10"/>
  </si>
  <si>
    <t>雇用</t>
    <rPh sb="0" eb="2">
      <t>コヨウ</t>
    </rPh>
    <phoneticPr fontId="10"/>
  </si>
  <si>
    <t>品目種別</t>
    <rPh sb="0" eb="2">
      <t>ヒンモク</t>
    </rPh>
    <rPh sb="2" eb="4">
      <t>シュベツ</t>
    </rPh>
    <phoneticPr fontId="10"/>
  </si>
  <si>
    <t>品目</t>
    <rPh sb="0" eb="2">
      <t>ヒンモク</t>
    </rPh>
    <phoneticPr fontId="10"/>
  </si>
  <si>
    <t>目標達成に向けた取組み</t>
    <rPh sb="0" eb="2">
      <t>モクヒョウ</t>
    </rPh>
    <rPh sb="2" eb="4">
      <t>タッセイ</t>
    </rPh>
    <rPh sb="5" eb="6">
      <t>ム</t>
    </rPh>
    <rPh sb="8" eb="10">
      <t>トリク</t>
    </rPh>
    <phoneticPr fontId="10"/>
  </si>
  <si>
    <t>品　　目</t>
    <rPh sb="0" eb="1">
      <t>ヒン</t>
    </rPh>
    <rPh sb="3" eb="4">
      <t>メ</t>
    </rPh>
    <phoneticPr fontId="10"/>
  </si>
  <si>
    <t>面積（現状）</t>
    <rPh sb="0" eb="2">
      <t>メンセキ</t>
    </rPh>
    <rPh sb="3" eb="5">
      <t>ゲンジョウ</t>
    </rPh>
    <phoneticPr fontId="10"/>
  </si>
  <si>
    <t>生産拡大の取組計画</t>
    <rPh sb="0" eb="2">
      <t>セイサン</t>
    </rPh>
    <rPh sb="2" eb="4">
      <t>カクダイ</t>
    </rPh>
    <rPh sb="5" eb="7">
      <t>トリク</t>
    </rPh>
    <rPh sb="7" eb="9">
      <t>ケイカク</t>
    </rPh>
    <phoneticPr fontId="10"/>
  </si>
  <si>
    <t>面積（目標）</t>
    <rPh sb="0" eb="2">
      <t>メンセキ</t>
    </rPh>
    <rPh sb="3" eb="5">
      <t>モクヒョウ</t>
    </rPh>
    <phoneticPr fontId="10"/>
  </si>
  <si>
    <t>現状</t>
    <rPh sb="0" eb="2">
      <t>ゲンジョウ</t>
    </rPh>
    <phoneticPr fontId="10"/>
  </si>
  <si>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10"/>
  </si>
  <si>
    <t>面積（増減）</t>
    <rPh sb="0" eb="2">
      <t>メンセキ</t>
    </rPh>
    <rPh sb="3" eb="5">
      <t>ゾウゲン</t>
    </rPh>
    <phoneticPr fontId="10"/>
  </si>
  <si>
    <t>補助要件</t>
    <rPh sb="0" eb="2">
      <t>ホジョ</t>
    </rPh>
    <rPh sb="2" eb="4">
      <t>ヨウケン</t>
    </rPh>
    <phoneticPr fontId="10"/>
  </si>
  <si>
    <t>目標年度</t>
    <rPh sb="0" eb="2">
      <t>モクヒョウ</t>
    </rPh>
    <rPh sb="2" eb="4">
      <t>ネンド</t>
    </rPh>
    <phoneticPr fontId="10"/>
  </si>
  <si>
    <t>目標①（現状）</t>
    <rPh sb="0" eb="2">
      <t>モクヒョウ</t>
    </rPh>
    <rPh sb="4" eb="6">
      <t>ゲンジョウ</t>
    </rPh>
    <phoneticPr fontId="10"/>
  </si>
  <si>
    <t>目標①（目標）</t>
    <rPh sb="0" eb="2">
      <t>モクヒョウ</t>
    </rPh>
    <rPh sb="4" eb="6">
      <t>モクヒョウ</t>
    </rPh>
    <phoneticPr fontId="10"/>
  </si>
  <si>
    <t>目標①（増減率）</t>
    <rPh sb="0" eb="2">
      <t>モクヒョウ</t>
    </rPh>
    <rPh sb="4" eb="6">
      <t>ゾウゲン</t>
    </rPh>
    <rPh sb="6" eb="7">
      <t>リツ</t>
    </rPh>
    <phoneticPr fontId="10"/>
  </si>
  <si>
    <t>目標②（現状）</t>
    <rPh sb="0" eb="2">
      <t>モクヒョウ</t>
    </rPh>
    <rPh sb="4" eb="6">
      <t>ゲンジョウ</t>
    </rPh>
    <phoneticPr fontId="10"/>
  </si>
  <si>
    <t>目標②（目標）</t>
    <rPh sb="0" eb="2">
      <t>モクヒョウ</t>
    </rPh>
    <rPh sb="4" eb="6">
      <t>モクヒョウ</t>
    </rPh>
    <phoneticPr fontId="10"/>
  </si>
  <si>
    <t>目標②（増減率）</t>
    <rPh sb="0" eb="2">
      <t>モクヒョウ</t>
    </rPh>
    <rPh sb="4" eb="6">
      <t>ゾウゲン</t>
    </rPh>
    <rPh sb="6" eb="7">
      <t>リツ</t>
    </rPh>
    <phoneticPr fontId="10"/>
  </si>
  <si>
    <t>目標</t>
    <phoneticPr fontId="10"/>
  </si>
  <si>
    <t>目標②（総現状）</t>
    <rPh sb="0" eb="2">
      <t>モクヒョウ</t>
    </rPh>
    <rPh sb="4" eb="5">
      <t>ソウ</t>
    </rPh>
    <rPh sb="5" eb="7">
      <t>ゲンジョウ</t>
    </rPh>
    <phoneticPr fontId="10"/>
  </si>
  <si>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</si>
  <si>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</si>
  <si>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</si>
  <si>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10"/>
  </si>
  <si>
    <t>目標年度を事業終了後の２年後
としないときは、その理由</t>
    <rPh sb="25" eb="27">
      <t>リユウ</t>
    </rPh>
    <phoneticPr fontId="10"/>
  </si>
  <si>
    <t>目標②（総目標）</t>
    <rPh sb="0" eb="2">
      <t>モクヒョウ</t>
    </rPh>
    <rPh sb="4" eb="5">
      <t>ソウ</t>
    </rPh>
    <rPh sb="5" eb="7">
      <t>モクヒョウ</t>
    </rPh>
    <phoneticPr fontId="10"/>
  </si>
  <si>
    <t>目標②（総増減率）</t>
    <rPh sb="0" eb="2">
      <t>モクヒョウ</t>
    </rPh>
    <rPh sb="4" eb="5">
      <t>ソウ</t>
    </rPh>
    <rPh sb="5" eb="7">
      <t>ゾウゲン</t>
    </rPh>
    <rPh sb="7" eb="8">
      <t>リツ</t>
    </rPh>
    <phoneticPr fontId="10"/>
  </si>
  <si>
    <t>目標③（現状）</t>
    <rPh sb="0" eb="2">
      <t>モクヒョウ</t>
    </rPh>
    <rPh sb="4" eb="6">
      <t>ゲンジョウ</t>
    </rPh>
    <phoneticPr fontId="10"/>
  </si>
  <si>
    <t>10ａあたりの
販売額（千円）</t>
    <rPh sb="8" eb="10">
      <t>ハンバイ</t>
    </rPh>
    <rPh sb="10" eb="11">
      <t>ガク</t>
    </rPh>
    <rPh sb="12" eb="13">
      <t>セン</t>
    </rPh>
    <rPh sb="13" eb="14">
      <t>エン</t>
    </rPh>
    <phoneticPr fontId="2"/>
  </si>
  <si>
    <t>総販売額又は総所得額（千円）</t>
    <rPh sb="0" eb="1">
      <t>ソウ</t>
    </rPh>
    <rPh sb="1" eb="3">
      <t>ハンバイ</t>
    </rPh>
    <rPh sb="3" eb="4">
      <t>ガク</t>
    </rPh>
    <rPh sb="4" eb="5">
      <t>マタ</t>
    </rPh>
    <rPh sb="6" eb="10">
      <t>ソウショトクガク</t>
    </rPh>
    <rPh sb="11" eb="12">
      <t>セン</t>
    </rPh>
    <rPh sb="12" eb="13">
      <t>エン</t>
    </rPh>
    <phoneticPr fontId="2"/>
  </si>
  <si>
    <t>契約率（％）</t>
    <rPh sb="0" eb="3">
      <t>ケイヤクリツ</t>
    </rPh>
    <phoneticPr fontId="2"/>
  </si>
  <si>
    <t>新規雇用</t>
    <rPh sb="0" eb="2">
      <t>シンキ</t>
    </rPh>
    <rPh sb="2" eb="4">
      <t>コヨウ</t>
    </rPh>
    <phoneticPr fontId="2"/>
  </si>
  <si>
    <t>目標③（目標）</t>
    <rPh sb="0" eb="2">
      <t>モクヒョウ</t>
    </rPh>
    <rPh sb="4" eb="6">
      <t>モクヒョウ</t>
    </rPh>
    <phoneticPr fontId="10"/>
  </si>
  <si>
    <t>現状値</t>
    <rPh sb="0" eb="2">
      <t>ゲンジョウ</t>
    </rPh>
    <rPh sb="2" eb="3">
      <t>チ</t>
    </rPh>
    <phoneticPr fontId="2"/>
  </si>
  <si>
    <t>目標値</t>
    <rPh sb="0" eb="3">
      <t>モクヒョウチ</t>
    </rPh>
    <phoneticPr fontId="2"/>
  </si>
  <si>
    <t>増減率</t>
    <rPh sb="0" eb="2">
      <t>ゾウゲン</t>
    </rPh>
    <rPh sb="2" eb="3">
      <t>リツ</t>
    </rPh>
    <phoneticPr fontId="2"/>
  </si>
  <si>
    <t>目標③（増減率）</t>
    <rPh sb="0" eb="2">
      <t>モクヒョウ</t>
    </rPh>
    <rPh sb="4" eb="6">
      <t>ゾウゲン</t>
    </rPh>
    <rPh sb="6" eb="7">
      <t>リツ</t>
    </rPh>
    <phoneticPr fontId="10"/>
  </si>
  <si>
    <t>目標④（通年）</t>
    <rPh sb="0" eb="2">
      <t>モクヒョウ</t>
    </rPh>
    <rPh sb="4" eb="6">
      <t>ツウネン</t>
    </rPh>
    <phoneticPr fontId="10"/>
  </si>
  <si>
    <t>新産地育成</t>
    <phoneticPr fontId="10"/>
  </si>
  <si>
    <t>農業栽培施設</t>
    <phoneticPr fontId="10"/>
  </si>
  <si>
    <t>農協リース</t>
    <rPh sb="0" eb="2">
      <t>ノウキョウ</t>
    </rPh>
    <phoneticPr fontId="10"/>
  </si>
  <si>
    <t>土地基盤整備</t>
    <phoneticPr fontId="10"/>
  </si>
  <si>
    <t>目標④（短期）</t>
    <rPh sb="0" eb="2">
      <t>モクヒョウ</t>
    </rPh>
    <rPh sb="4" eb="6">
      <t>タンキ</t>
    </rPh>
    <phoneticPr fontId="10"/>
  </si>
  <si>
    <t>スマート活用</t>
    <rPh sb="4" eb="6">
      <t>カツヨウ</t>
    </rPh>
    <phoneticPr fontId="10"/>
  </si>
  <si>
    <t>気候変動対応</t>
    <rPh sb="0" eb="4">
      <t>キコウヘンドウ</t>
    </rPh>
    <rPh sb="4" eb="6">
      <t>タイオウ</t>
    </rPh>
    <phoneticPr fontId="10"/>
  </si>
  <si>
    <t>労働環境設備</t>
    <phoneticPr fontId="10"/>
  </si>
  <si>
    <t>農協リース</t>
    <phoneticPr fontId="10"/>
  </si>
  <si>
    <t>総事業費</t>
    <rPh sb="0" eb="4">
      <t>ソウジギョウヒ</t>
    </rPh>
    <phoneticPr fontId="10"/>
  </si>
  <si>
    <t>円</t>
    <rPh sb="0" eb="1">
      <t>エン</t>
    </rPh>
    <phoneticPr fontId="10"/>
  </si>
  <si>
    <t>除税後の額</t>
    <rPh sb="0" eb="1">
      <t>ジョ</t>
    </rPh>
    <rPh sb="1" eb="2">
      <t>ゼイ</t>
    </rPh>
    <rPh sb="2" eb="3">
      <t>ゴ</t>
    </rPh>
    <rPh sb="4" eb="5">
      <t>ガク</t>
    </rPh>
    <phoneticPr fontId="10"/>
  </si>
  <si>
    <t>仕入れに係る消費税相当額</t>
    <phoneticPr fontId="10"/>
  </si>
  <si>
    <t>事業種目</t>
    <rPh sb="0" eb="2">
      <t>ジギョウ</t>
    </rPh>
    <rPh sb="2" eb="4">
      <t>シュモク</t>
    </rPh>
    <phoneticPr fontId="10"/>
  </si>
  <si>
    <t>省力化推進事業</t>
    <phoneticPr fontId="10"/>
  </si>
  <si>
    <t>補助金額</t>
    <rPh sb="0" eb="2">
      <t>ホジョ</t>
    </rPh>
    <rPh sb="2" eb="4">
      <t>キンガク</t>
    </rPh>
    <phoneticPr fontId="10"/>
  </si>
  <si>
    <t>補助率</t>
    <rPh sb="0" eb="3">
      <t>ホジョリツ</t>
    </rPh>
    <phoneticPr fontId="10"/>
  </si>
  <si>
    <t>上限額 ③</t>
    <rPh sb="0" eb="3">
      <t>ジョウゲンガク</t>
    </rPh>
    <phoneticPr fontId="10"/>
  </si>
  <si>
    <t>補助金額</t>
    <phoneticPr fontId="2"/>
  </si>
  <si>
    <t>（上限額）</t>
    <rPh sb="1" eb="4">
      <t>ジョウゲンガク</t>
    </rPh>
    <phoneticPr fontId="10"/>
  </si>
  <si>
    <t>具体的内容</t>
    <rPh sb="0" eb="3">
      <t>グタイテキ</t>
    </rPh>
    <rPh sb="3" eb="5">
      <t>ナイヨウ</t>
    </rPh>
    <phoneticPr fontId="10"/>
  </si>
  <si>
    <t>収益性向上対策整備</t>
    <rPh sb="0" eb="3">
      <t>シュウエキセイ</t>
    </rPh>
    <rPh sb="3" eb="5">
      <t>コウジョウ</t>
    </rPh>
    <rPh sb="5" eb="7">
      <t>タイサク</t>
    </rPh>
    <rPh sb="7" eb="9">
      <t>セイビ</t>
    </rPh>
    <phoneticPr fontId="10"/>
  </si>
  <si>
    <t>労働環境設備整備</t>
    <phoneticPr fontId="10"/>
  </si>
  <si>
    <t>補助対象経費</t>
    <rPh sb="0" eb="2">
      <t>ホジョ</t>
    </rPh>
    <rPh sb="2" eb="4">
      <t>タイショウ</t>
    </rPh>
    <rPh sb="4" eb="6">
      <t>ケイヒ</t>
    </rPh>
    <phoneticPr fontId="10"/>
  </si>
  <si>
    <t>省力化推進事業</t>
    <rPh sb="0" eb="1">
      <t>ショウ</t>
    </rPh>
    <rPh sb="1" eb="2">
      <t>チカラ</t>
    </rPh>
    <rPh sb="2" eb="3">
      <t>カ</t>
    </rPh>
    <rPh sb="3" eb="5">
      <t>スイシン</t>
    </rPh>
    <rPh sb="5" eb="7">
      <t>ジギョウ</t>
    </rPh>
    <phoneticPr fontId="10"/>
  </si>
  <si>
    <t>末端交付額</t>
    <rPh sb="0" eb="2">
      <t>マッタン</t>
    </rPh>
    <rPh sb="2" eb="4">
      <t>コウフ</t>
    </rPh>
    <rPh sb="4" eb="5">
      <t>ガク</t>
    </rPh>
    <phoneticPr fontId="10"/>
  </si>
  <si>
    <t>合　　計</t>
    <rPh sb="0" eb="1">
      <t>ゴウ</t>
    </rPh>
    <rPh sb="3" eb="4">
      <t>ケイ</t>
    </rPh>
    <phoneticPr fontId="10"/>
  </si>
  <si>
    <t>県補助金額</t>
    <rPh sb="0" eb="1">
      <t>ケン</t>
    </rPh>
    <rPh sb="1" eb="3">
      <t>ホジョ</t>
    </rPh>
    <rPh sb="3" eb="5">
      <t>キンガク</t>
    </rPh>
    <phoneticPr fontId="10"/>
  </si>
  <si>
    <t>事業費の確定時期</t>
    <phoneticPr fontId="10"/>
  </si>
  <si>
    <t>市町村の
予算措置状況</t>
    <phoneticPr fontId="10"/>
  </si>
  <si>
    <t>着工（予定）時期</t>
    <rPh sb="6" eb="8">
      <t>ジキ</t>
    </rPh>
    <phoneticPr fontId="10"/>
  </si>
  <si>
    <t>施設・設備の
利用開始（予定）</t>
    <phoneticPr fontId="10"/>
  </si>
  <si>
    <t>市町村補助金額</t>
    <rPh sb="0" eb="2">
      <t>シチョウ</t>
    </rPh>
    <rPh sb="2" eb="3">
      <t>ソン</t>
    </rPh>
    <rPh sb="3" eb="5">
      <t>ホジョ</t>
    </rPh>
    <rPh sb="5" eb="7">
      <t>キンガク</t>
    </rPh>
    <phoneticPr fontId="10"/>
  </si>
  <si>
    <t>（団体）取組主体数</t>
    <rPh sb="1" eb="3">
      <t>ダンタイ</t>
    </rPh>
    <rPh sb="4" eb="6">
      <t>トリクミ</t>
    </rPh>
    <rPh sb="6" eb="8">
      <t>シュタイ</t>
    </rPh>
    <rPh sb="8" eb="9">
      <t>スウ</t>
    </rPh>
    <phoneticPr fontId="10"/>
  </si>
  <si>
    <t>○</t>
    <phoneticPr fontId="10"/>
  </si>
  <si>
    <t>達成</t>
    <rPh sb="0" eb="2">
      <t>タッセイ</t>
    </rPh>
    <phoneticPr fontId="10"/>
  </si>
  <si>
    <t>未達成</t>
    <rPh sb="0" eb="3">
      <t>ミタッセイ</t>
    </rPh>
    <phoneticPr fontId="10"/>
  </si>
  <si>
    <t>目標年未達</t>
    <rPh sb="0" eb="3">
      <t>モクヒョウネン</t>
    </rPh>
    <rPh sb="3" eb="5">
      <t>ミタツ</t>
    </rPh>
    <phoneticPr fontId="10"/>
  </si>
  <si>
    <t>令和８年度園芸やまがた産地発展サポート事業要望調査票</t>
    <rPh sb="0" eb="1">
      <t>レイ</t>
    </rPh>
    <rPh sb="1" eb="2">
      <t>ワ</t>
    </rPh>
    <rPh sb="5" eb="7">
      <t>エンゲイ</t>
    </rPh>
    <rPh sb="11" eb="13">
      <t>サンチ</t>
    </rPh>
    <rPh sb="13" eb="15">
      <t>ハッテン</t>
    </rPh>
    <rPh sb="19" eb="21">
      <t>ジギョウ</t>
    </rPh>
    <rPh sb="23" eb="26">
      <t>チョウサヒョウ</t>
    </rPh>
    <phoneticPr fontId="10"/>
  </si>
  <si>
    <t>R10</t>
    <phoneticPr fontId="10"/>
  </si>
  <si>
    <t>省力化
推進事業</t>
    <phoneticPr fontId="10"/>
  </si>
  <si>
    <t>№</t>
  </si>
  <si>
    <t>市町村</t>
  </si>
  <si>
    <t>設　立
年月日</t>
    <rPh sb="0" eb="1">
      <t>セツ</t>
    </rPh>
    <rPh sb="2" eb="3">
      <t>タチ</t>
    </rPh>
    <rPh sb="4" eb="7">
      <t>ネンガッピ</t>
    </rPh>
    <phoneticPr fontId="10"/>
  </si>
  <si>
    <t>農業者
団体</t>
    <rPh sb="0" eb="3">
      <t>ノウギョウシャ</t>
    </rPh>
    <rPh sb="4" eb="6">
      <t>ダンタイインスウ</t>
    </rPh>
    <phoneticPr fontId="2"/>
  </si>
  <si>
    <t>法人</t>
    <rPh sb="0" eb="2">
      <t>ホウジンインスウ</t>
    </rPh>
    <phoneticPr fontId="2"/>
  </si>
  <si>
    <t>目標達成に向けた取組み（事業概要）</t>
    <rPh sb="0" eb="2">
      <t>モクヒョウ</t>
    </rPh>
    <rPh sb="2" eb="4">
      <t>タッセイ</t>
    </rPh>
    <rPh sb="5" eb="6">
      <t>ム</t>
    </rPh>
    <rPh sb="8" eb="10">
      <t>トリク</t>
    </rPh>
    <rPh sb="12" eb="14">
      <t>ジギョウ</t>
    </rPh>
    <rPh sb="14" eb="16">
      <t>ガイヨウ</t>
    </rPh>
    <phoneticPr fontId="10"/>
  </si>
  <si>
    <t>対象作物
の面積(a)</t>
    <rPh sb="0" eb="2">
      <t>タイショウ</t>
    </rPh>
    <rPh sb="2" eb="4">
      <t>サクモツ</t>
    </rPh>
    <rPh sb="6" eb="8">
      <t>メンセキ</t>
    </rPh>
    <phoneticPr fontId="2"/>
  </si>
  <si>
    <t>目標
年度</t>
    <rPh sb="0" eb="2">
      <t>モクヒョウ</t>
    </rPh>
    <rPh sb="3" eb="5">
      <t>ネンド</t>
    </rPh>
    <phoneticPr fontId="10"/>
  </si>
  <si>
    <t>補助
要件</t>
    <rPh sb="0" eb="2">
      <t>ホジョ</t>
    </rPh>
    <rPh sb="3" eb="5">
      <t>ヨウケン</t>
    </rPh>
    <phoneticPr fontId="10"/>
  </si>
  <si>
    <t>①生産コスト10％以上削減</t>
    <rPh sb="1" eb="3">
      <t>セイサン</t>
    </rPh>
    <rPh sb="9" eb="11">
      <t>イジョウ</t>
    </rPh>
    <rPh sb="11" eb="13">
      <t>サクゲン</t>
    </rPh>
    <phoneticPr fontId="2"/>
  </si>
  <si>
    <t>②販売額又は所得額10％以上の向上</t>
    <rPh sb="1" eb="3">
      <t>ハンバイ</t>
    </rPh>
    <rPh sb="3" eb="4">
      <t>ガク</t>
    </rPh>
    <rPh sb="4" eb="5">
      <t>マタ</t>
    </rPh>
    <rPh sb="6" eb="8">
      <t>ショトク</t>
    </rPh>
    <rPh sb="8" eb="9">
      <t>ガク</t>
    </rPh>
    <rPh sb="12" eb="14">
      <t>イジョウ</t>
    </rPh>
    <rPh sb="15" eb="17">
      <t>コウジョウ</t>
    </rPh>
    <phoneticPr fontId="2"/>
  </si>
  <si>
    <t>③契約栽培10％以上の増
かつ50％以上</t>
    <rPh sb="1" eb="3">
      <t>ケイヤク</t>
    </rPh>
    <rPh sb="3" eb="5">
      <t>サイバイ</t>
    </rPh>
    <rPh sb="8" eb="10">
      <t>イジョウ</t>
    </rPh>
    <rPh sb="11" eb="12">
      <t>ゾウ</t>
    </rPh>
    <rPh sb="18" eb="20">
      <t>イジョウ</t>
    </rPh>
    <phoneticPr fontId="2"/>
  </si>
  <si>
    <t>④新規雇用
創出</t>
    <rPh sb="1" eb="3">
      <t>シンキ</t>
    </rPh>
    <rPh sb="3" eb="5">
      <t>コヨウ</t>
    </rPh>
    <rPh sb="6" eb="8">
      <t>ソウシュツ</t>
    </rPh>
    <phoneticPr fontId="2"/>
  </si>
  <si>
    <t>要望額（千円）</t>
    <rPh sb="4" eb="6">
      <t>センエン</t>
    </rPh>
    <phoneticPr fontId="10"/>
  </si>
  <si>
    <t>採択額</t>
    <rPh sb="0" eb="2">
      <t>サイタク</t>
    </rPh>
    <rPh sb="2" eb="3">
      <t>ガク</t>
    </rPh>
    <phoneticPr fontId="2"/>
  </si>
  <si>
    <t>構成
員数</t>
    <rPh sb="0" eb="2">
      <t>コウセイ</t>
    </rPh>
    <rPh sb="3" eb="5">
      <t>インスウ</t>
    </rPh>
    <rPh sb="4" eb="5">
      <t>スウ</t>
    </rPh>
    <phoneticPr fontId="2"/>
  </si>
  <si>
    <t>基幹的農業従事者数</t>
    <rPh sb="0" eb="3">
      <t>キカンテキ</t>
    </rPh>
    <rPh sb="3" eb="8">
      <t>ノウギョウジュウジシャ</t>
    </rPh>
    <rPh sb="8" eb="9">
      <t>スウ</t>
    </rPh>
    <phoneticPr fontId="10"/>
  </si>
  <si>
    <t>うち
取組
主体数</t>
    <rPh sb="3" eb="5">
      <t>トリク</t>
    </rPh>
    <rPh sb="6" eb="8">
      <t>シュタイ</t>
    </rPh>
    <rPh sb="8" eb="9">
      <t>スウ</t>
    </rPh>
    <phoneticPr fontId="10"/>
  </si>
  <si>
    <t>常時
従事
者数</t>
    <rPh sb="0" eb="2">
      <t>ジョウジ</t>
    </rPh>
    <rPh sb="3" eb="5">
      <t>ジュウジ</t>
    </rPh>
    <rPh sb="6" eb="7">
      <t>シャ</t>
    </rPh>
    <rPh sb="7" eb="8">
      <t>スウ</t>
    </rPh>
    <phoneticPr fontId="2"/>
  </si>
  <si>
    <r>
      <t xml:space="preserve">目標年
</t>
    </r>
    <r>
      <rPr>
        <sz val="8"/>
        <rFont val="ＭＳ ゴシック"/>
        <family val="3"/>
        <charset val="128"/>
      </rPr>
      <t>(見込み)</t>
    </r>
    <rPh sb="0" eb="2">
      <t>モクヒョウ</t>
    </rPh>
    <rPh sb="2" eb="3">
      <t>ネン</t>
    </rPh>
    <rPh sb="5" eb="7">
      <t>ミコ</t>
    </rPh>
    <phoneticPr fontId="2"/>
  </si>
  <si>
    <t>新産地
育　成</t>
    <rPh sb="0" eb="1">
      <t>シン</t>
    </rPh>
    <rPh sb="1" eb="3">
      <t>サンチ</t>
    </rPh>
    <rPh sb="4" eb="5">
      <t>ソダテル</t>
    </rPh>
    <rPh sb="6" eb="7">
      <t>シゲル</t>
    </rPh>
    <phoneticPr fontId="10"/>
  </si>
  <si>
    <t>農業栽培
施設整備</t>
    <rPh sb="0" eb="2">
      <t>ノウギョウ</t>
    </rPh>
    <rPh sb="2" eb="4">
      <t>サイバイ</t>
    </rPh>
    <rPh sb="5" eb="7">
      <t>シセツ</t>
    </rPh>
    <rPh sb="7" eb="9">
      <t>セイビ</t>
    </rPh>
    <phoneticPr fontId="10"/>
  </si>
  <si>
    <t>農　協
リース</t>
    <rPh sb="0" eb="1">
      <t>ノウ</t>
    </rPh>
    <rPh sb="2" eb="3">
      <t>キョウ</t>
    </rPh>
    <phoneticPr fontId="10"/>
  </si>
  <si>
    <t>土地基盤
整　　備</t>
    <rPh sb="0" eb="2">
      <t>トチ</t>
    </rPh>
    <rPh sb="2" eb="4">
      <t>キバン</t>
    </rPh>
    <rPh sb="5" eb="6">
      <t>ヒトシ</t>
    </rPh>
    <rPh sb="8" eb="9">
      <t>ソナエ</t>
    </rPh>
    <phoneticPr fontId="10"/>
  </si>
  <si>
    <t>スマート
技術活用</t>
    <rPh sb="5" eb="7">
      <t>ギジュツ</t>
    </rPh>
    <rPh sb="7" eb="9">
      <t>カツヨウ</t>
    </rPh>
    <phoneticPr fontId="10"/>
  </si>
  <si>
    <t>気候変動
対応整備</t>
    <rPh sb="0" eb="2">
      <t>キコウ</t>
    </rPh>
    <rPh sb="2" eb="4">
      <t>ヘンドウ</t>
    </rPh>
    <rPh sb="5" eb="7">
      <t>タイオウ</t>
    </rPh>
    <rPh sb="7" eb="9">
      <t>セイビ</t>
    </rPh>
    <phoneticPr fontId="10"/>
  </si>
  <si>
    <t>労働環境
設備整備</t>
    <rPh sb="0" eb="2">
      <t>ロウドウ</t>
    </rPh>
    <rPh sb="2" eb="4">
      <t>カンキョウ</t>
    </rPh>
    <rPh sb="5" eb="7">
      <t>セツビ</t>
    </rPh>
    <rPh sb="7" eb="9">
      <t>セイビ</t>
    </rPh>
    <phoneticPr fontId="10"/>
  </si>
  <si>
    <t>省力化
推進事業</t>
    <rPh sb="0" eb="3">
      <t>ショウリョクカ</t>
    </rPh>
    <rPh sb="4" eb="6">
      <t>スイシン</t>
    </rPh>
    <rPh sb="6" eb="8">
      <t>ジギョウ</t>
    </rPh>
    <phoneticPr fontId="10"/>
  </si>
  <si>
    <t>具体的内容(機械、数量、面積等)</t>
  </si>
  <si>
    <t>末　端
交付額</t>
    <rPh sb="0" eb="1">
      <t>マツ</t>
    </rPh>
    <rPh sb="2" eb="3">
      <t>ハシ</t>
    </rPh>
    <rPh sb="4" eb="6">
      <t>コウフ</t>
    </rPh>
    <rPh sb="6" eb="7">
      <t>ガク</t>
    </rPh>
    <phoneticPr fontId="10"/>
  </si>
  <si>
    <t>負担区分</t>
    <rPh sb="0" eb="2">
      <t>フタン</t>
    </rPh>
    <rPh sb="2" eb="4">
      <t>クブン</t>
    </rPh>
    <phoneticPr fontId="10"/>
  </si>
  <si>
    <t>現状値
（H30)</t>
    <rPh sb="0" eb="2">
      <t>ゲンジョウ</t>
    </rPh>
    <rPh sb="2" eb="3">
      <t>チ</t>
    </rPh>
    <phoneticPr fontId="2"/>
  </si>
  <si>
    <t>長期</t>
    <rPh sb="0" eb="2">
      <t>チョウキ</t>
    </rPh>
    <phoneticPr fontId="2"/>
  </si>
  <si>
    <t>短期</t>
    <rPh sb="0" eb="2">
      <t>タンキ</t>
    </rPh>
    <phoneticPr fontId="2"/>
  </si>
  <si>
    <t>県</t>
    <phoneticPr fontId="2"/>
  </si>
  <si>
    <t>市町村</t>
    <rPh sb="0" eb="2">
      <t>シチョウ</t>
    </rPh>
    <rPh sb="2" eb="3">
      <t>ソン</t>
    </rPh>
    <phoneticPr fontId="10"/>
  </si>
  <si>
    <t>品目
種別</t>
    <phoneticPr fontId="2"/>
  </si>
  <si>
    <t>補助
対象
経費</t>
    <rPh sb="0" eb="2">
      <t>ホジョ</t>
    </rPh>
    <rPh sb="3" eb="5">
      <t>タイショウ</t>
    </rPh>
    <rPh sb="6" eb="8">
      <t>ケイヒ</t>
    </rPh>
    <phoneticPr fontId="10"/>
  </si>
  <si>
    <t>10aあたりの
販売額
（千円/10a）</t>
    <rPh sb="8" eb="10">
      <t>ハンバイ</t>
    </rPh>
    <rPh sb="10" eb="11">
      <t>ガク</t>
    </rPh>
    <rPh sb="13" eb="14">
      <t>セン</t>
    </rPh>
    <rPh sb="14" eb="15">
      <t>エン</t>
    </rPh>
    <phoneticPr fontId="2"/>
  </si>
  <si>
    <t>10aあたりの
コスト
（円/10a）</t>
    <rPh sb="13" eb="14">
      <t>エン</t>
    </rPh>
    <phoneticPr fontId="2"/>
  </si>
  <si>
    <t>総販売額
（千円）</t>
    <rPh sb="0" eb="4">
      <t>ソウハンバイガク</t>
    </rPh>
    <rPh sb="6" eb="7">
      <t>セン</t>
    </rPh>
    <rPh sb="7" eb="8">
      <t>エン</t>
    </rPh>
    <phoneticPr fontId="2"/>
  </si>
  <si>
    <t>契約率
（％）</t>
    <rPh sb="0" eb="3">
      <t>ケイヤクリツ</t>
    </rPh>
    <phoneticPr fontId="2"/>
  </si>
  <si>
    <t>総事業費
（円）</t>
    <rPh sb="0" eb="1">
      <t>ソウ</t>
    </rPh>
    <rPh sb="6" eb="7">
      <t>エン</t>
    </rPh>
    <phoneticPr fontId="10"/>
  </si>
  <si>
    <t>補助対象
経費
（千円）</t>
    <rPh sb="0" eb="2">
      <t>ホジョ</t>
    </rPh>
    <rPh sb="2" eb="4">
      <t>タイショウ</t>
    </rPh>
    <rPh sb="5" eb="7">
      <t>ケイヒ</t>
    </rPh>
    <rPh sb="9" eb="10">
      <t>セン</t>
    </rPh>
    <rPh sb="10" eb="11">
      <t>エン</t>
    </rPh>
    <phoneticPr fontId="10"/>
  </si>
  <si>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</si>
  <si>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</si>
  <si>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</si>
  <si>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10"/>
  </si>
  <si>
    <t>単位：円</t>
    <rPh sb="0" eb="2">
      <t>タンイ</t>
    </rPh>
    <rPh sb="3" eb="4">
      <t>エン</t>
    </rPh>
    <phoneticPr fontId="2"/>
  </si>
  <si>
    <t>補助対象者
課税区分</t>
    <rPh sb="0" eb="5">
      <t>ホジョタイショウシャ</t>
    </rPh>
    <rPh sb="6" eb="10">
      <t>カゼイクブン</t>
    </rPh>
    <phoneticPr fontId="2"/>
  </si>
  <si>
    <t>実施主体
負担分</t>
    <rPh sb="0" eb="2">
      <t>ジッシ</t>
    </rPh>
    <rPh sb="2" eb="4">
      <t>シュタイ</t>
    </rPh>
    <rPh sb="5" eb="7">
      <t>フタン</t>
    </rPh>
    <rPh sb="7" eb="8">
      <t>ブン</t>
    </rPh>
    <phoneticPr fontId="2"/>
  </si>
  <si>
    <t>末端補助率</t>
    <rPh sb="0" eb="5">
      <t>マッタンホジョリツ</t>
    </rPh>
    <phoneticPr fontId="2"/>
  </si>
  <si>
    <t>新産地育成</t>
    <rPh sb="0" eb="3">
      <t>シンサンチ</t>
    </rPh>
    <rPh sb="3" eb="5">
      <t>イクセイ</t>
    </rPh>
    <phoneticPr fontId="2"/>
  </si>
  <si>
    <t>/</t>
    <phoneticPr fontId="2"/>
  </si>
  <si>
    <t>土地基盤整備</t>
    <rPh sb="0" eb="6">
      <t>トチキバンセイビ</t>
    </rPh>
    <phoneticPr fontId="2"/>
  </si>
  <si>
    <t>スマート技術</t>
    <rPh sb="4" eb="6">
      <t>ギジュツ</t>
    </rPh>
    <phoneticPr fontId="2"/>
  </si>
  <si>
    <t>県1/3</t>
    <rPh sb="0" eb="1">
      <t>ケン</t>
    </rPh>
    <phoneticPr fontId="2"/>
  </si>
  <si>
    <t>農業用ハウス新設</t>
    <rPh sb="0" eb="3">
      <t>ノウギョウヨウ</t>
    </rPh>
    <rPh sb="6" eb="8">
      <t>シンセツ</t>
    </rPh>
    <phoneticPr fontId="10"/>
  </si>
  <si>
    <t>県2/3</t>
    <rPh sb="0" eb="1">
      <t>ケン</t>
    </rPh>
    <phoneticPr fontId="2"/>
  </si>
  <si>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</si>
  <si>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</si>
  <si>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</si>
  <si>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</si>
  <si>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10"/>
  </si>
  <si>
    <t>税込</t>
    <rPh sb="0" eb="2">
      <t>ゼイコミ</t>
    </rPh>
    <phoneticPr fontId="2"/>
  </si>
  <si>
    <t>気候変動対応</t>
    <rPh sb="0" eb="4">
      <t>キコウヘンドウ</t>
    </rPh>
    <rPh sb="4" eb="6">
      <t>タイオウ</t>
    </rPh>
    <phoneticPr fontId="2"/>
  </si>
  <si>
    <t>【内訳】</t>
    <rPh sb="1" eb="3">
      <t>ウチワケ</t>
    </rPh>
    <phoneticPr fontId="2"/>
  </si>
  <si>
    <t>氏名</t>
    <rPh sb="0" eb="2">
      <t>シメイ</t>
    </rPh>
    <phoneticPr fontId="10"/>
  </si>
  <si>
    <t>整備内容</t>
    <rPh sb="0" eb="4">
      <t>セイビナイヨウ</t>
    </rPh>
    <phoneticPr fontId="10"/>
  </si>
  <si>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</si>
  <si>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</si>
  <si>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</si>
  <si>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</si>
  <si>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10"/>
  </si>
  <si>
    <t>②施工費
（税込）</t>
    <rPh sb="1" eb="3">
      <t>セコウ</t>
    </rPh>
    <rPh sb="3" eb="4">
      <t>ヒ</t>
    </rPh>
    <rPh sb="6" eb="8">
      <t>ゼイコ</t>
    </rPh>
    <phoneticPr fontId="10"/>
  </si>
  <si>
    <t>②施工費
（税抜）</t>
    <rPh sb="1" eb="3">
      <t>セコウ</t>
    </rPh>
    <rPh sb="3" eb="4">
      <t>ヒ</t>
    </rPh>
    <rPh sb="6" eb="8">
      <t>ゼイヌ</t>
    </rPh>
    <phoneticPr fontId="10"/>
  </si>
  <si>
    <t>③
①×10%</t>
    <phoneticPr fontId="10"/>
  </si>
  <si>
    <t>対象経費</t>
    <rPh sb="0" eb="2">
      <t>タイショウ</t>
    </rPh>
    <rPh sb="2" eb="4">
      <t>ケイヒ</t>
    </rPh>
    <phoneticPr fontId="2"/>
  </si>
  <si>
    <t>補助対象経費
①＋④</t>
    <rPh sb="0" eb="2">
      <t>ホジョ</t>
    </rPh>
    <rPh sb="2" eb="4">
      <t>タイショウ</t>
    </rPh>
    <rPh sb="4" eb="6">
      <t>ケイヒ</t>
    </rPh>
    <phoneticPr fontId="10"/>
  </si>
  <si>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</si>
  <si>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</si>
  <si>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</si>
  <si>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県補助上限</t>
    <phoneticPr fontId="2"/>
  </si>
  <si>
    <t>補助上限</t>
    <rPh sb="0" eb="4">
      <t>ホジョジョウゲン</t>
    </rPh>
    <phoneticPr fontId="2"/>
  </si>
  <si>
    <t>施設区分</t>
    <rPh sb="0" eb="2">
      <t>シセツ</t>
    </rPh>
    <rPh sb="2" eb="4">
      <t>クブン</t>
    </rPh>
    <phoneticPr fontId="2"/>
  </si>
  <si>
    <t>規　格</t>
    <rPh sb="0" eb="1">
      <t>キ</t>
    </rPh>
    <rPh sb="2" eb="3">
      <t>カク</t>
    </rPh>
    <phoneticPr fontId="2"/>
  </si>
  <si>
    <t>資材費
（税込）</t>
    <rPh sb="0" eb="2">
      <t>シザイ</t>
    </rPh>
    <rPh sb="2" eb="3">
      <t>ヒ</t>
    </rPh>
    <rPh sb="5" eb="7">
      <t>ゼイコ</t>
    </rPh>
    <phoneticPr fontId="10"/>
  </si>
  <si>
    <t>資材費
（税抜）</t>
    <rPh sb="0" eb="2">
      <t>シザイ</t>
    </rPh>
    <rPh sb="2" eb="3">
      <t>ヒ</t>
    </rPh>
    <rPh sb="5" eb="7">
      <t>ゼイヌ</t>
    </rPh>
    <phoneticPr fontId="10"/>
  </si>
  <si>
    <t>消費税</t>
    <rPh sb="0" eb="3">
      <t>ショウヒゼイ</t>
    </rPh>
    <phoneticPr fontId="10"/>
  </si>
  <si>
    <t>支援単価/10a</t>
    <rPh sb="0" eb="2">
      <t>シエン</t>
    </rPh>
    <rPh sb="2" eb="4">
      <t>タンカ</t>
    </rPh>
    <phoneticPr fontId="2"/>
  </si>
  <si>
    <t>補助対象経費上限額</t>
    <rPh sb="0" eb="2">
      <t>ホジョ</t>
    </rPh>
    <rPh sb="2" eb="4">
      <t>タイショウ</t>
    </rPh>
    <rPh sb="4" eb="6">
      <t>ケイヒ</t>
    </rPh>
    <rPh sb="6" eb="9">
      <t>ジョウゲンガク</t>
    </rPh>
    <phoneticPr fontId="10"/>
  </si>
  <si>
    <t>補助対象額</t>
    <rPh sb="0" eb="2">
      <t>ホジョ</t>
    </rPh>
    <rPh sb="2" eb="4">
      <t>タイショウ</t>
    </rPh>
    <rPh sb="4" eb="5">
      <t>ガク</t>
    </rPh>
    <phoneticPr fontId="2"/>
  </si>
  <si>
    <t>県負担分</t>
    <rPh sb="0" eb="1">
      <t>ケン</t>
    </rPh>
    <rPh sb="1" eb="3">
      <t>フタン</t>
    </rPh>
    <rPh sb="3" eb="4">
      <t>ブン</t>
    </rPh>
    <phoneticPr fontId="10"/>
  </si>
  <si>
    <t>市町村支援</t>
    <rPh sb="3" eb="5">
      <t>シエン</t>
    </rPh>
    <phoneticPr fontId="10"/>
  </si>
  <si>
    <t>末端交付額</t>
    <rPh sb="0" eb="2">
      <t>マッタン</t>
    </rPh>
    <rPh sb="2" eb="5">
      <t>コウフガク</t>
    </rPh>
    <phoneticPr fontId="10"/>
  </si>
  <si>
    <t>V字・ハウス</t>
    <rPh sb="1" eb="2">
      <t>ジ</t>
    </rPh>
    <phoneticPr fontId="2"/>
  </si>
  <si>
    <t>×</t>
    <phoneticPr fontId="2"/>
  </si>
  <si>
    <t>Y字・ハウス</t>
    <rPh sb="1" eb="2">
      <t>ジ</t>
    </rPh>
    <phoneticPr fontId="2"/>
  </si>
  <si>
    <t>（1000万円）</t>
    <rPh sb="5" eb="7">
      <t>マンエン</t>
    </rPh>
    <phoneticPr fontId="2"/>
  </si>
  <si>
    <t>Y字</t>
    <rPh sb="1" eb="2">
      <t>ジ</t>
    </rPh>
    <phoneticPr fontId="2"/>
  </si>
  <si>
    <t>V字</t>
    <rPh sb="1" eb="2">
      <t>ジ</t>
    </rPh>
    <phoneticPr fontId="2"/>
  </si>
  <si>
    <t>平棚</t>
    <rPh sb="0" eb="1">
      <t>ヒラ</t>
    </rPh>
    <rPh sb="1" eb="2">
      <t>タナ</t>
    </rPh>
    <phoneticPr fontId="2"/>
  </si>
  <si>
    <t>平棚・ハウス</t>
    <rPh sb="0" eb="1">
      <t>ヒラ</t>
    </rPh>
    <rPh sb="1" eb="2">
      <t>タナ</t>
    </rPh>
    <phoneticPr fontId="2"/>
  </si>
  <si>
    <t>補助対象経費
×1/3 ①</t>
    <rPh sb="0" eb="2">
      <t>ホジョ</t>
    </rPh>
    <rPh sb="2" eb="4">
      <t>タイショウ</t>
    </rPh>
    <rPh sb="4" eb="6">
      <t>ケイヒ</t>
    </rPh>
    <phoneticPr fontId="2"/>
  </si>
  <si>
    <t>交付額
×2/3 ②</t>
    <rPh sb="0" eb="2">
      <t>コウフ</t>
    </rPh>
    <rPh sb="2" eb="3">
      <t>ガク</t>
    </rPh>
    <phoneticPr fontId="2"/>
  </si>
  <si>
    <r>
      <t xml:space="preserve">県補助金額
</t>
    </r>
    <r>
      <rPr>
        <sz val="8"/>
        <color theme="1"/>
        <rFont val="ＭＳ ゴシック"/>
        <family val="3"/>
        <charset val="128"/>
      </rPr>
      <t>(①②③の最少額)</t>
    </r>
    <rPh sb="0" eb="1">
      <t>ケン</t>
    </rPh>
    <rPh sb="1" eb="3">
      <t>ホジョ</t>
    </rPh>
    <rPh sb="3" eb="5">
      <t>キンガク</t>
    </rPh>
    <rPh sb="11" eb="12">
      <t>サイ</t>
    </rPh>
    <rPh sb="12" eb="14">
      <t>ショウガク</t>
    </rPh>
    <phoneticPr fontId="2"/>
  </si>
  <si>
    <t>事業種目</t>
    <rPh sb="0" eb="4">
      <t>ジギョウシュモク</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</si>
  <si>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</si>
  <si>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</si>
  <si>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</si>
  <si>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</si>
  <si>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事業種目</t>
    <rPh sb="0" eb="2">
      <t>ジギョウ</t>
    </rPh>
    <rPh sb="2" eb="4">
      <t>シュモク</t>
    </rPh>
    <phoneticPr fontId="2"/>
  </si>
  <si>
    <t>ハウス整備</t>
    <rPh sb="3" eb="5">
      <t>セイビ</t>
    </rPh>
    <phoneticPr fontId="2"/>
  </si>
  <si>
    <r>
      <t xml:space="preserve">④対象施工費
</t>
    </r>
    <r>
      <rPr>
        <sz val="8"/>
        <color theme="1"/>
        <rFont val="ＭＳ Ｐゴシック"/>
        <family val="3"/>
        <charset val="128"/>
      </rPr>
      <t>（②,③のうち少額の方）</t>
    </r>
    <rPh sb="1" eb="6">
      <t>タイショウセコウヒ</t>
    </rPh>
    <rPh sb="14" eb="16">
      <t>ショウガク</t>
    </rPh>
    <rPh sb="17" eb="18">
      <t>ホウ</t>
    </rPh>
    <phoneticPr fontId="2"/>
  </si>
  <si>
    <t>補助金額</t>
    <rPh sb="0" eb="4">
      <t>ホジョキンガク</t>
    </rPh>
    <phoneticPr fontId="2"/>
  </si>
  <si>
    <t>実施主体
負担額</t>
    <rPh sb="0" eb="2">
      <t>ジッシ</t>
    </rPh>
    <rPh sb="2" eb="4">
      <t>シュタイ</t>
    </rPh>
    <rPh sb="5" eb="8">
      <t>フタンガク</t>
    </rPh>
    <phoneticPr fontId="2"/>
  </si>
  <si>
    <t>末端交付額</t>
    <rPh sb="0" eb="2">
      <t>マッタン</t>
    </rPh>
    <rPh sb="2" eb="5">
      <t>コウフガク</t>
    </rPh>
    <phoneticPr fontId="2"/>
  </si>
  <si>
    <t>対象経費×1/3</t>
    <rPh sb="0" eb="4">
      <t>タイショウケイヒ</t>
    </rPh>
    <phoneticPr fontId="2"/>
  </si>
  <si>
    <t>交付額×2/3</t>
    <rPh sb="0" eb="3">
      <t>コウフガク</t>
    </rPh>
    <phoneticPr fontId="2"/>
  </si>
  <si>
    <t>補助上限額</t>
    <rPh sb="0" eb="5">
      <t>ホジョジョウゲンガク</t>
    </rPh>
    <phoneticPr fontId="2"/>
  </si>
  <si>
    <t>補助金額計算書 【労働環境整備】</t>
    <rPh sb="9" eb="15">
      <t>ロウドウカンキョウセイビ</t>
    </rPh>
    <phoneticPr fontId="2"/>
  </si>
  <si>
    <t>補助金額計算書 【省力化推進事業】</t>
    <rPh sb="9" eb="12">
      <t>ショウリョクカ</t>
    </rPh>
    <rPh sb="12" eb="14">
      <t>スイシン</t>
    </rPh>
    <rPh sb="14" eb="16">
      <t>ジギョウ</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</si>
  <si>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</si>
  <si>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</si>
  <si>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</si>
  <si>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事業名</t>
    <rPh sb="0" eb="2">
      <t>ジギョウ</t>
    </rPh>
    <rPh sb="2" eb="3">
      <t>メイ</t>
    </rPh>
    <phoneticPr fontId="2"/>
  </si>
  <si>
    <t>労働環境設備整備事業</t>
    <rPh sb="0" eb="2">
      <t>ロウドウ</t>
    </rPh>
    <rPh sb="2" eb="4">
      <t>カンキョウ</t>
    </rPh>
    <rPh sb="4" eb="6">
      <t>セツビ</t>
    </rPh>
    <rPh sb="6" eb="10">
      <t>セイビジギョウ</t>
    </rPh>
    <phoneticPr fontId="2"/>
  </si>
  <si>
    <t>受益
者数</t>
    <rPh sb="0" eb="2">
      <t>ジュエキ</t>
    </rPh>
    <rPh sb="3" eb="4">
      <t>シャ</t>
    </rPh>
    <rPh sb="4" eb="5">
      <t>スウ</t>
    </rPh>
    <phoneticPr fontId="2"/>
  </si>
  <si>
    <t>面積(a)</t>
    <rPh sb="0" eb="2">
      <t>メンセキ</t>
    </rPh>
    <phoneticPr fontId="2"/>
  </si>
  <si>
    <t>総事業費
(千円)</t>
    <rPh sb="0" eb="4">
      <t>ソウジギョウヒ</t>
    </rPh>
    <rPh sb="6" eb="8">
      <t>センエン</t>
    </rPh>
    <phoneticPr fontId="2"/>
  </si>
  <si>
    <t>補助対象経費
(千円)</t>
    <rPh sb="0" eb="4">
      <t>ホジョタイショウ</t>
    </rPh>
    <rPh sb="4" eb="6">
      <t>ケイヒ</t>
    </rPh>
    <rPh sb="8" eb="10">
      <t>センエン</t>
    </rPh>
    <phoneticPr fontId="2"/>
  </si>
  <si>
    <t>＜総括用＞</t>
    <rPh sb="1" eb="4">
      <t>ソウカツヨウ</t>
    </rPh>
    <phoneticPr fontId="2"/>
  </si>
  <si>
    <t>(千円)</t>
    <rPh sb="1" eb="3">
      <t>センエン</t>
    </rPh>
    <phoneticPr fontId="2"/>
  </si>
  <si>
    <t>補助対象</t>
    <rPh sb="0" eb="2">
      <t>ホジョ</t>
    </rPh>
    <rPh sb="2" eb="4">
      <t>タイショウ</t>
    </rPh>
    <phoneticPr fontId="2"/>
  </si>
  <si>
    <t>総事業費</t>
    <rPh sb="0" eb="1">
      <t>ソウ</t>
    </rPh>
    <rPh sb="1" eb="4">
      <t>ジギョウヒ</t>
    </rPh>
    <phoneticPr fontId="2"/>
  </si>
  <si>
    <t>取組主体計画転記用</t>
    <rPh sb="0" eb="2">
      <t>トリク</t>
    </rPh>
    <rPh sb="2" eb="4">
      <t>シュタイ</t>
    </rPh>
    <rPh sb="4" eb="6">
      <t>ケイカク</t>
    </rPh>
    <rPh sb="6" eb="8">
      <t>テンキ</t>
    </rPh>
    <rPh sb="8" eb="9">
      <t>ヨウ</t>
    </rPh>
    <phoneticPr fontId="2"/>
  </si>
  <si>
    <t>№</t>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</si>
  <si>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</si>
  <si>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</si>
  <si>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</si>
  <si>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</si>
  <si>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ア　総括</t>
    <rPh sb="2" eb="4">
      <t>ソウカツ</t>
    </rPh>
    <phoneticPr fontId="2"/>
  </si>
  <si>
    <t>補助事業名</t>
    <rPh sb="0" eb="5">
      <t>ホジョジギョウメイ</t>
    </rPh>
    <phoneticPr fontId="2"/>
  </si>
  <si>
    <t>負担内訳（円）</t>
    <rPh sb="0" eb="2">
      <t>フタン</t>
    </rPh>
    <rPh sb="2" eb="4">
      <t>ウチワケ</t>
    </rPh>
    <rPh sb="5" eb="6">
      <t>エン</t>
    </rPh>
    <phoneticPr fontId="2"/>
  </si>
  <si>
    <t>償還年数</t>
    <rPh sb="0" eb="2">
      <t>ショウカン</t>
    </rPh>
    <rPh sb="2" eb="4">
      <t>ネンスウ</t>
    </rPh>
    <phoneticPr fontId="2"/>
  </si>
  <si>
    <t>園芸やまがた産地発展サポート事業</t>
    <rPh sb="0" eb="2">
      <t>エンゲイ</t>
    </rPh>
    <rPh sb="6" eb="8">
      <t>サンチ</t>
    </rPh>
    <rPh sb="8" eb="10">
      <t>ハッテン</t>
    </rPh>
    <rPh sb="14" eb="16">
      <t>ジギョウ</t>
    </rPh>
    <phoneticPr fontId="2"/>
  </si>
  <si>
    <t>収益性向上対策事業</t>
    <rPh sb="0" eb="3">
      <t>シュウエキセイ</t>
    </rPh>
    <rPh sb="3" eb="5">
      <t>コウジョウ</t>
    </rPh>
    <rPh sb="5" eb="7">
      <t>タイサク</t>
    </rPh>
    <rPh sb="7" eb="9">
      <t>ジギョウ</t>
    </rPh>
    <phoneticPr fontId="2"/>
  </si>
  <si>
    <t>省力化推進事業　</t>
    <rPh sb="0" eb="1">
      <t>ショウ</t>
    </rPh>
    <rPh sb="1" eb="2">
      <t>チカラ</t>
    </rPh>
    <rPh sb="2" eb="3">
      <t>カ</t>
    </rPh>
    <rPh sb="3" eb="4">
      <t>スイ</t>
    </rPh>
    <rPh sb="4" eb="5">
      <t>ススム</t>
    </rPh>
    <rPh sb="5" eb="6">
      <t>コト</t>
    </rPh>
    <rPh sb="6" eb="7">
      <t>ギョウ</t>
    </rPh>
    <phoneticPr fontId="2"/>
  </si>
  <si>
    <t>合　　　計</t>
    <rPh sb="0" eb="1">
      <t>ゴウ</t>
    </rPh>
    <rPh sb="4" eb="5">
      <t>ケイ</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</si>
  <si>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</si>
  <si>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</si>
  <si>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</si>
  <si>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</si>
  <si>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</si>
  <si>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2"/>
  </si>
  <si>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2"/>
  </si>
  <si>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2"/>
  </si>
  <si>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2"/>
  </si>
  <si>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2"/>
  </si>
  <si>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2"/>
  </si>
  <si>
    <t>（８）収支計画</t>
    <rPh sb="3" eb="5">
      <t>シュウシ</t>
    </rPh>
    <rPh sb="5" eb="7">
      <t>ケイカク</t>
    </rPh>
    <phoneticPr fontId="2"/>
  </si>
  <si>
    <t>（10）その他事業実施に必要な書類</t>
    <rPh sb="6" eb="7">
      <t>タ</t>
    </rPh>
    <rPh sb="7" eb="9">
      <t>ジギョウ</t>
    </rPh>
    <rPh sb="9" eb="11">
      <t>ジッシ</t>
    </rPh>
    <rPh sb="12" eb="14">
      <t>ヒツヨウ</t>
    </rPh>
    <rPh sb="15" eb="17">
      <t>ショルイ</t>
    </rPh>
    <phoneticPr fontId="2"/>
  </si>
  <si>
    <t>1 販売額</t>
    <rPh sb="2" eb="5">
      <t>ハンバイガク</t>
    </rPh>
    <phoneticPr fontId="2"/>
  </si>
  <si>
    <t>2 所得額</t>
    <rPh sb="2" eb="5">
      <t>ショトクガク</t>
    </rPh>
    <phoneticPr fontId="2"/>
  </si>
  <si>
    <t>3 生産コスト</t>
    <rPh sb="2" eb="4">
      <t>セイサン</t>
    </rPh>
    <phoneticPr fontId="2"/>
  </si>
  <si>
    <t>目標：</t>
    <rPh sb="0" eb="2">
      <t>モクヒョウ</t>
    </rPh>
    <phoneticPr fontId="2"/>
  </si>
  <si>
    <t>4 契約栽培割合</t>
    <rPh sb="2" eb="4">
      <t>ケイヤク</t>
    </rPh>
    <rPh sb="4" eb="6">
      <t>サイバイ</t>
    </rPh>
    <rPh sb="6" eb="8">
      <t>ワリアイ</t>
    </rPh>
    <phoneticPr fontId="2"/>
  </si>
  <si>
    <t>新規
雇用</t>
    <rPh sb="0" eb="2">
      <t>シンキ</t>
    </rPh>
    <rPh sb="3" eb="5">
      <t>コヨウ</t>
    </rPh>
    <phoneticPr fontId="2"/>
  </si>
  <si>
    <t>(a)</t>
    <phoneticPr fontId="2"/>
  </si>
  <si>
    <t>(kg/10a)</t>
    <phoneticPr fontId="2"/>
  </si>
  <si>
    <t>(％)</t>
    <phoneticPr fontId="2"/>
  </si>
  <si>
    <t>(人)</t>
    <rPh sb="1" eb="2">
      <t>ニン</t>
    </rPh>
    <phoneticPr fontId="2"/>
  </si>
  <si>
    <t>(千円/10a)</t>
    <rPh sb="1" eb="3">
      <t>センエン</t>
    </rPh>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</si>
  <si>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</si>
  <si>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</si>
  <si>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</si>
  <si>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</si>
  <si>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</si>
  <si>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</si>
  <si>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</si>
  <si>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</si>
  <si>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</si>
  <si>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</si>
  <si>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</si>
  <si>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</si>
  <si>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</si>
  <si>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</si>
  <si>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</si>
  <si>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補助対象
経費
（円）</t>
    <rPh sb="0" eb="4">
      <t>ホジョタイショウ</t>
    </rPh>
    <rPh sb="5" eb="7">
      <t>ケイヒ</t>
    </rPh>
    <rPh sb="9" eb="10">
      <t>エン</t>
    </rPh>
    <phoneticPr fontId="2"/>
  </si>
  <si>
    <t>うち融資額</t>
    <rPh sb="2" eb="5">
      <t>ユウシガク</t>
    </rPh>
    <phoneticPr fontId="2"/>
  </si>
  <si>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2"/>
  </si>
  <si>
    <t>別記様式第１号</t>
    <rPh sb="0" eb="4">
      <t>ベッキヨウシキ</t>
    </rPh>
    <rPh sb="4" eb="5">
      <t>ダイ</t>
    </rPh>
    <rPh sb="6" eb="7">
      <t>ゴウ</t>
    </rPh>
    <phoneticPr fontId="2"/>
  </si>
  <si>
    <t>園芸やまがた産地発展サポート事業実施計画書</t>
    <rPh sb="0" eb="2">
      <t>エンゲイ</t>
    </rPh>
    <rPh sb="6" eb="8">
      <t>サンチ</t>
    </rPh>
    <rPh sb="8" eb="10">
      <t>ハッテン</t>
    </rPh>
    <rPh sb="14" eb="16">
      <t>ジギョウ</t>
    </rPh>
    <rPh sb="16" eb="18">
      <t>ジッシ</t>
    </rPh>
    <rPh sb="18" eb="21">
      <t>ケイカクショ</t>
    </rPh>
    <phoneticPr fontId="2"/>
  </si>
  <si>
    <t>（１）事業目標</t>
    <rPh sb="3" eb="5">
      <t>ジギョウ</t>
    </rPh>
    <rPh sb="5" eb="7">
      <t>モクヒョウ</t>
    </rPh>
    <phoneticPr fontId="2"/>
  </si>
  <si>
    <t>（２）生産拡大等の取組計画</t>
    <rPh sb="3" eb="5">
      <t>セイサン</t>
    </rPh>
    <rPh sb="5" eb="7">
      <t>カクダイ</t>
    </rPh>
    <rPh sb="7" eb="8">
      <t>トウ</t>
    </rPh>
    <rPh sb="9" eb="11">
      <t>トリクミ</t>
    </rPh>
    <rPh sb="11" eb="13">
      <t>ケイカク</t>
    </rPh>
    <phoneticPr fontId="2"/>
  </si>
  <si>
    <t>（３）栽培体系</t>
    <rPh sb="3" eb="5">
      <t>サイバイ</t>
    </rPh>
    <rPh sb="5" eb="7">
      <t>タイケイ</t>
    </rPh>
    <phoneticPr fontId="2"/>
  </si>
  <si>
    <t>（４）投資計画・資金調達計画</t>
    <rPh sb="3" eb="5">
      <t>トウシ</t>
    </rPh>
    <rPh sb="5" eb="7">
      <t>ケイカク</t>
    </rPh>
    <rPh sb="8" eb="12">
      <t>シキンチョウタツ</t>
    </rPh>
    <rPh sb="12" eb="14">
      <t>ケイカク</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</si>
  <si>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</si>
  <si>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</si>
  <si>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</si>
  <si>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</si>
  <si>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</si>
  <si>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</si>
  <si>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</si>
  <si>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</si>
  <si>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</si>
  <si>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</si>
  <si>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</si>
  <si>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</si>
  <si>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</si>
  <si>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</si>
  <si>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</si>
  <si>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</si>
  <si>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2"/>
  </si>
  <si>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2"/>
  </si>
  <si>
    <t>(令和８年度)</t>
    <rPh sb="1" eb="3">
      <t>レイワ</t>
    </rPh>
    <rPh sb="4" eb="6">
      <t>ネンド</t>
    </rPh>
    <phoneticPr fontId="2"/>
  </si>
  <si>
    <t>(令和10年度)</t>
    <rPh sb="1" eb="3">
      <t>レイワ</t>
    </rPh>
    <rPh sb="5" eb="7">
      <t>ネンド</t>
    </rPh>
    <phoneticPr fontId="2"/>
  </si>
  <si>
    <t>代表者氏名等</t>
    <rPh sb="0" eb="3">
      <t>ダイヒョウシャ</t>
    </rPh>
    <rPh sb="3" eb="5">
      <t>シメイ</t>
    </rPh>
    <rPh sb="5" eb="6">
      <t>トウ</t>
    </rPh>
    <phoneticPr fontId="2"/>
  </si>
  <si>
    <t>事業実施主体の栽培面積（a）</t>
    <rPh sb="0" eb="2">
      <t>ジギョウ</t>
    </rPh>
    <rPh sb="2" eb="6">
      <t>ジッシシュタイ</t>
    </rPh>
    <rPh sb="7" eb="11">
      <t>サイバイメンセキ</t>
    </rPh>
    <phoneticPr fontId="2"/>
  </si>
  <si>
    <t>補助対象
経費
(千円)</t>
    <rPh sb="0" eb="2">
      <t>ホジョ</t>
    </rPh>
    <rPh sb="2" eb="4">
      <t>タイショウ</t>
    </rPh>
    <rPh sb="5" eb="7">
      <t>ケイヒ</t>
    </rPh>
    <rPh sb="9" eb="10">
      <t>セン</t>
    </rPh>
    <rPh sb="10" eb="11">
      <t>エン</t>
    </rPh>
    <phoneticPr fontId="2"/>
  </si>
  <si>
    <t>※</t>
    <phoneticPr fontId="2"/>
  </si>
  <si>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</si>
  <si>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自然災害等のリスクに備える取組計画</t>
    <rPh sb="13" eb="15">
      <t>トリクミ</t>
    </rPh>
    <rPh sb="15" eb="17">
      <t>ケイカク</t>
    </rPh>
    <phoneticPr fontId="2"/>
  </si>
  <si>
    <t>事業実施主体名</t>
    <rPh sb="0" eb="2">
      <t>ジギョウ</t>
    </rPh>
    <rPh sb="2" eb="4">
      <t>ジッシ</t>
    </rPh>
    <rPh sb="4" eb="6">
      <t>シュタイ</t>
    </rPh>
    <rPh sb="6" eb="7">
      <t>メイ</t>
    </rPh>
    <phoneticPr fontId="2"/>
  </si>
  <si>
    <t>取組主体名</t>
    <rPh sb="0" eb="5">
      <t>トリクミシュタイメイ</t>
    </rPh>
    <phoneticPr fontId="2"/>
  </si>
  <si>
    <t>分類</t>
    <rPh sb="0" eb="2">
      <t>ブンルイ</t>
    </rPh>
    <phoneticPr fontId="2"/>
  </si>
  <si>
    <t>番号</t>
    <rPh sb="0" eb="2">
      <t>バンゴウ</t>
    </rPh>
    <phoneticPr fontId="2"/>
  </si>
  <si>
    <t>質問内容</t>
    <rPh sb="0" eb="2">
      <t>シツモン</t>
    </rPh>
    <rPh sb="2" eb="4">
      <t>ナイヨウ</t>
    </rPh>
    <phoneticPr fontId="2"/>
  </si>
  <si>
    <r>
      <t xml:space="preserve">報告時
</t>
    </r>
    <r>
      <rPr>
        <sz val="8"/>
        <color theme="1"/>
        <rFont val="メイリオ"/>
        <family val="3"/>
        <charset val="128"/>
      </rPr>
      <t>（実施済/
実施月）</t>
    </r>
    <rPh sb="0" eb="3">
      <t>ホウコクジ</t>
    </rPh>
    <rPh sb="5" eb="7">
      <t>ジッシ</t>
    </rPh>
    <rPh sb="7" eb="8">
      <t>ズ</t>
    </rPh>
    <rPh sb="10" eb="12">
      <t>ジッシ</t>
    </rPh>
    <rPh sb="12" eb="13">
      <t>ゲツ</t>
    </rPh>
    <phoneticPr fontId="2"/>
  </si>
  <si>
    <r>
      <t xml:space="preserve">備考
</t>
    </r>
    <r>
      <rPr>
        <sz val="9"/>
        <color theme="1"/>
        <rFont val="メイリオ"/>
        <family val="3"/>
        <charset val="128"/>
      </rPr>
      <t>（※）必須項目</t>
    </r>
    <rPh sb="0" eb="2">
      <t>ビコウ</t>
    </rPh>
    <rPh sb="6" eb="8">
      <t>ヒッス</t>
    </rPh>
    <rPh sb="8" eb="10">
      <t>コウモク</t>
    </rPh>
    <phoneticPr fontId="2"/>
  </si>
  <si>
    <t>リスクの把握</t>
    <rPh sb="4" eb="6">
      <t>ハアク</t>
    </rPh>
    <phoneticPr fontId="2"/>
  </si>
  <si>
    <t>自身の営農活動における、自然災害、その他のリスク（新型コロナウイルス感染症等）とその影響について検討</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rPh sb="48" eb="50">
      <t>ケントウ</t>
    </rPh>
    <phoneticPr fontId="2"/>
  </si>
  <si>
    <t>自身の地域の自然災害リスクについてハザードマップで確認</t>
    <rPh sb="0" eb="2">
      <t>ジシン</t>
    </rPh>
    <rPh sb="3" eb="5">
      <t>チイキ</t>
    </rPh>
    <phoneticPr fontId="2"/>
  </si>
  <si>
    <t>予防</t>
    <rPh sb="0" eb="2">
      <t>ヨボウ</t>
    </rPh>
    <phoneticPr fontId="2"/>
  </si>
  <si>
    <t>リスク全般に対する事前の備え</t>
    <phoneticPr fontId="2"/>
  </si>
  <si>
    <t>「やまがたアグリネット」に会員登録し、災害対策等の情報を活用している</t>
    <rPh sb="13" eb="15">
      <t>カイイン</t>
    </rPh>
    <rPh sb="15" eb="17">
      <t>トウロク</t>
    </rPh>
    <rPh sb="19" eb="21">
      <t>サイガイ</t>
    </rPh>
    <rPh sb="21" eb="23">
      <t>タイサク</t>
    </rPh>
    <rPh sb="23" eb="24">
      <t>トウ</t>
    </rPh>
    <rPh sb="25" eb="27">
      <t>ジョウホウ</t>
    </rPh>
    <rPh sb="28" eb="30">
      <t>カツヨウ</t>
    </rPh>
    <phoneticPr fontId="2"/>
  </si>
  <si>
    <t>地方自治体等を通じて発信される気象情報や防災情報を確認している</t>
    <rPh sb="20" eb="22">
      <t>ボウサイ</t>
    </rPh>
    <phoneticPr fontId="2"/>
  </si>
  <si>
    <t>農業用ハウスの災害対策・復旧方法等について、「農業技術の基本指針」等のマニュアルの参照、研修の受講などを通じ知識を身につけている</t>
    <rPh sb="0" eb="2">
      <t>ノウギョウ</t>
    </rPh>
    <rPh sb="2" eb="3">
      <t>ヨウ</t>
    </rPh>
    <rPh sb="7" eb="9">
      <t>サイガイ</t>
    </rPh>
    <rPh sb="9" eb="11">
      <t>タイサク</t>
    </rPh>
    <rPh sb="12" eb="14">
      <t>フッキュウ</t>
    </rPh>
    <rPh sb="14" eb="16">
      <t>ホウホウ</t>
    </rPh>
    <rPh sb="16" eb="17">
      <t>トウ</t>
    </rPh>
    <phoneticPr fontId="2"/>
  </si>
  <si>
    <t>ハウス資材、整備関係に限る</t>
    <rPh sb="3" eb="5">
      <t>シザイ</t>
    </rPh>
    <rPh sb="6" eb="8">
      <t>セイビ</t>
    </rPh>
    <rPh sb="8" eb="10">
      <t>カンケイ</t>
    </rPh>
    <rPh sb="11" eb="12">
      <t>カギ</t>
    </rPh>
    <phoneticPr fontId="2"/>
  </si>
  <si>
    <t>災害時の停電に備え、非常用電源などを確保している</t>
    <rPh sb="0" eb="2">
      <t>サイガイ</t>
    </rPh>
    <rPh sb="2" eb="3">
      <t>ジ</t>
    </rPh>
    <rPh sb="4" eb="6">
      <t>テイデン</t>
    </rPh>
    <rPh sb="7" eb="8">
      <t>ソナ</t>
    </rPh>
    <rPh sb="10" eb="13">
      <t>ヒジョウヨウ</t>
    </rPh>
    <rPh sb="13" eb="15">
      <t>デンゲン</t>
    </rPh>
    <rPh sb="18" eb="20">
      <t>カクホ</t>
    </rPh>
    <phoneticPr fontId="2"/>
  </si>
  <si>
    <t>農業用ハウス、非常用電源等の施設・設備の保守点検、また傷んだ箇所の修復や補強等の防災措置をしている</t>
    <rPh sb="0" eb="2">
      <t>ノウギョウ</t>
    </rPh>
    <rPh sb="2" eb="3">
      <t>ヨウ</t>
    </rPh>
    <rPh sb="7" eb="10">
      <t>ヒジョウヨウ</t>
    </rPh>
    <rPh sb="10" eb="12">
      <t>デンゲン</t>
    </rPh>
    <rPh sb="12" eb="13">
      <t>トウ</t>
    </rPh>
    <rPh sb="14" eb="16">
      <t>シセツ</t>
    </rPh>
    <rPh sb="17" eb="19">
      <t>セツビ</t>
    </rPh>
    <rPh sb="20" eb="22">
      <t>ホシュ</t>
    </rPh>
    <rPh sb="22" eb="24">
      <t>テンケン</t>
    </rPh>
    <rPh sb="30" eb="32">
      <t>カショ</t>
    </rPh>
    <rPh sb="33" eb="35">
      <t>シュウフク</t>
    </rPh>
    <rPh sb="36" eb="38">
      <t>ホキョウ</t>
    </rPh>
    <rPh sb="38" eb="39">
      <t>トウ</t>
    </rPh>
    <rPh sb="40" eb="42">
      <t>ボウサイ</t>
    </rPh>
    <rPh sb="42" eb="44">
      <t>ソチ</t>
    </rPh>
    <phoneticPr fontId="2"/>
  </si>
  <si>
    <t>防風ネット等を準備・保管し、想定外の強風に耐えうる防災措置をしている</t>
    <rPh sb="0" eb="2">
      <t>ボウフウ</t>
    </rPh>
    <rPh sb="5" eb="6">
      <t>トウ</t>
    </rPh>
    <rPh sb="7" eb="9">
      <t>ジュンビ</t>
    </rPh>
    <rPh sb="10" eb="12">
      <t>ホカン</t>
    </rPh>
    <rPh sb="14" eb="17">
      <t>ソウテイガイ</t>
    </rPh>
    <rPh sb="18" eb="20">
      <t>キョウフウ</t>
    </rPh>
    <rPh sb="21" eb="22">
      <t>タ</t>
    </rPh>
    <rPh sb="25" eb="27">
      <t>ボウサイ</t>
    </rPh>
    <rPh sb="27" eb="29">
      <t>ソチ</t>
    </rPh>
    <phoneticPr fontId="2"/>
  </si>
  <si>
    <t>該当品目に限る</t>
    <rPh sb="0" eb="2">
      <t>ガイトウ</t>
    </rPh>
    <rPh sb="2" eb="4">
      <t>ヒンモク</t>
    </rPh>
    <rPh sb="5" eb="6">
      <t>カギ</t>
    </rPh>
    <phoneticPr fontId="2"/>
  </si>
  <si>
    <t>集排水路等の保守点検、また傷んだ箇所の修復や補強等の防災措置をしている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2"/>
  </si>
  <si>
    <t>トラクターやスピードスプレーヤ等の農業機械や各種農機具などへの被害を防止するための避難場所を確保している</t>
    <phoneticPr fontId="2"/>
  </si>
  <si>
    <t>収入保険の補償内容を理解するとともに加入している</t>
    <rPh sb="10" eb="12">
      <t>リカイ</t>
    </rPh>
    <rPh sb="18" eb="20">
      <t>カニュウ</t>
    </rPh>
    <phoneticPr fontId="2"/>
  </si>
  <si>
    <t>園芸施設共済などの補償内容を理解するとともに加入している</t>
    <rPh sb="0" eb="2">
      <t>エンゲイ</t>
    </rPh>
    <rPh sb="2" eb="4">
      <t>シセツ</t>
    </rPh>
    <rPh sb="4" eb="6">
      <t>キョウサイ</t>
    </rPh>
    <rPh sb="9" eb="11">
      <t>ホショウ</t>
    </rPh>
    <rPh sb="11" eb="13">
      <t>ナイヨウ</t>
    </rPh>
    <rPh sb="14" eb="16">
      <t>リカイ</t>
    </rPh>
    <rPh sb="22" eb="24">
      <t>カニュウ</t>
    </rPh>
    <phoneticPr fontId="2"/>
  </si>
  <si>
    <t>該当事業に限る</t>
    <rPh sb="0" eb="2">
      <t>ガイトウ</t>
    </rPh>
    <rPh sb="2" eb="4">
      <t>ジギョウ</t>
    </rPh>
    <rPh sb="5" eb="6">
      <t>カギ</t>
    </rPh>
    <phoneticPr fontId="2"/>
  </si>
  <si>
    <t>直前対応</t>
    <phoneticPr fontId="2"/>
  </si>
  <si>
    <t>直前に対応すべき下記の対応について理解し、自然災害等が起こった場合には対応可能である</t>
    <rPh sb="0" eb="2">
      <t>チョクゼン</t>
    </rPh>
    <rPh sb="3" eb="5">
      <t>タイオウ</t>
    </rPh>
    <rPh sb="8" eb="10">
      <t>カキ</t>
    </rPh>
    <rPh sb="11" eb="13">
      <t>タイオウ</t>
    </rPh>
    <rPh sb="17" eb="19">
      <t>リカイ</t>
    </rPh>
    <rPh sb="21" eb="25">
      <t>シゼンサイガイ</t>
    </rPh>
    <rPh sb="25" eb="26">
      <t>トウ</t>
    </rPh>
    <rPh sb="27" eb="28">
      <t>オ</t>
    </rPh>
    <rPh sb="31" eb="33">
      <t>バアイ</t>
    </rPh>
    <rPh sb="35" eb="37">
      <t>タイオウ</t>
    </rPh>
    <rPh sb="37" eb="39">
      <t>カノウ</t>
    </rPh>
    <phoneticPr fontId="2"/>
  </si>
  <si>
    <t>予見可能なリスクに対する事前の備え</t>
    <phoneticPr fontId="2"/>
  </si>
  <si>
    <t>台風等に対する直前の備え</t>
    <rPh sb="2" eb="3">
      <t>トウ</t>
    </rPh>
    <phoneticPr fontId="2"/>
  </si>
  <si>
    <t>共通</t>
    <rPh sb="0" eb="2">
      <t>キョウツウ</t>
    </rPh>
    <phoneticPr fontId="2"/>
  </si>
  <si>
    <t>情報収集等</t>
    <phoneticPr fontId="2"/>
  </si>
  <si>
    <t>最新の気象情報、警報、注意報をチェックする</t>
    <rPh sb="0" eb="2">
      <t>サイシン</t>
    </rPh>
    <rPh sb="3" eb="5">
      <t>キショウ</t>
    </rPh>
    <rPh sb="5" eb="7">
      <t>ジョウホウ</t>
    </rPh>
    <rPh sb="8" eb="10">
      <t>ケイホウ</t>
    </rPh>
    <rPh sb="11" eb="14">
      <t>チュウイホウ</t>
    </rPh>
    <phoneticPr fontId="2"/>
  </si>
  <si>
    <t>緊急時の連絡体制や出勤体制を講じる</t>
    <rPh sb="0" eb="3">
      <t>キンキュウジ</t>
    </rPh>
    <rPh sb="4" eb="6">
      <t>レンラク</t>
    </rPh>
    <rPh sb="6" eb="8">
      <t>タイセイ</t>
    </rPh>
    <rPh sb="9" eb="11">
      <t>シュッキン</t>
    </rPh>
    <rPh sb="11" eb="13">
      <t>タイセイ</t>
    </rPh>
    <rPh sb="14" eb="15">
      <t>コウ</t>
    </rPh>
    <phoneticPr fontId="2"/>
  </si>
  <si>
    <t>ほ場・園地等周辺対策</t>
    <phoneticPr fontId="2"/>
  </si>
  <si>
    <t>コンテナやプラスチックパレットなど飛来が予想されるものを片づけたり固定したりする。また、燃料タンク・ガスボンベ等をしっかり固定する</t>
    <rPh sb="33" eb="35">
      <t>コテイ</t>
    </rPh>
    <phoneticPr fontId="2"/>
  </si>
  <si>
    <t>倉庫・施設などの戸締まりを行う</t>
    <rPh sb="0" eb="2">
      <t>ソウコ</t>
    </rPh>
    <rPh sb="3" eb="5">
      <t>シセツ</t>
    </rPh>
    <rPh sb="8" eb="10">
      <t>トジ</t>
    </rPh>
    <rPh sb="13" eb="14">
      <t>オコナ</t>
    </rPh>
    <phoneticPr fontId="2"/>
  </si>
  <si>
    <t>排水路や排水溝等の点検、ゴミの除去や補修・再整備等を行う</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2"/>
  </si>
  <si>
    <t>これまで冠水したことのあるほ場や地域では、速やかな排水を行うために排水ポンプの準備をする</t>
    <rPh sb="4" eb="6">
      <t>カンスイ</t>
    </rPh>
    <rPh sb="14" eb="15">
      <t>ジョウ</t>
    </rPh>
    <rPh sb="16" eb="18">
      <t>チイキ</t>
    </rPh>
    <rPh sb="21" eb="22">
      <t>スミ</t>
    </rPh>
    <rPh sb="25" eb="27">
      <t>ハイスイ</t>
    </rPh>
    <rPh sb="28" eb="29">
      <t>オコナ</t>
    </rPh>
    <rPh sb="33" eb="35">
      <t>ハイスイ</t>
    </rPh>
    <rPh sb="39" eb="41">
      <t>ジュンビ</t>
    </rPh>
    <phoneticPr fontId="2"/>
  </si>
  <si>
    <t>トラクターやスピードスプレーヤ等の農業機械や各種農機具などを事前に高台や屋内に移動させる</t>
    <rPh sb="15" eb="16">
      <t>トウ</t>
    </rPh>
    <rPh sb="17" eb="19">
      <t>ノウギョウ</t>
    </rPh>
    <rPh sb="22" eb="24">
      <t>カクシュ</t>
    </rPh>
    <rPh sb="24" eb="27">
      <t>ノウキグ</t>
    </rPh>
    <rPh sb="30" eb="32">
      <t>ジゼン</t>
    </rPh>
    <rPh sb="33" eb="35">
      <t>タカダイ</t>
    </rPh>
    <rPh sb="36" eb="38">
      <t>オクナイ</t>
    </rPh>
    <rPh sb="39" eb="41">
      <t>イドウ</t>
    </rPh>
    <phoneticPr fontId="2"/>
  </si>
  <si>
    <t>作物への対策</t>
    <phoneticPr fontId="2"/>
  </si>
  <si>
    <t>収穫可能な野菜や果実、切り花などは早めに収穫する</t>
    <rPh sb="0" eb="2">
      <t>シュウカク</t>
    </rPh>
    <rPh sb="2" eb="4">
      <t>カノウ</t>
    </rPh>
    <rPh sb="5" eb="7">
      <t>ヤサイ</t>
    </rPh>
    <rPh sb="8" eb="10">
      <t>カジツ</t>
    </rPh>
    <rPh sb="11" eb="12">
      <t>キ</t>
    </rPh>
    <rPh sb="13" eb="14">
      <t>バナ</t>
    </rPh>
    <rPh sb="17" eb="18">
      <t>ハヤ</t>
    </rPh>
    <rPh sb="20" eb="22">
      <t>シュウカク</t>
    </rPh>
    <phoneticPr fontId="2"/>
  </si>
  <si>
    <t>収穫物は、適切な場所に保管する</t>
    <rPh sb="0" eb="2">
      <t>シュウカク</t>
    </rPh>
    <rPh sb="2" eb="3">
      <t>ブツ</t>
    </rPh>
    <rPh sb="5" eb="7">
      <t>テキセツ</t>
    </rPh>
    <rPh sb="8" eb="10">
      <t>バショ</t>
    </rPh>
    <rPh sb="11" eb="13">
      <t>ホカン</t>
    </rPh>
    <phoneticPr fontId="2"/>
  </si>
  <si>
    <t>停電対策</t>
    <phoneticPr fontId="2"/>
  </si>
  <si>
    <t>非常用発電機を準備し、環境制御装置などの必要な装置に接続する</t>
    <rPh sb="0" eb="3">
      <t>ヒジョウヨウ</t>
    </rPh>
    <rPh sb="3" eb="6">
      <t>ハツデンキ</t>
    </rPh>
    <rPh sb="7" eb="9">
      <t>ジュンビ</t>
    </rPh>
    <rPh sb="11" eb="13">
      <t>カンキョウ</t>
    </rPh>
    <rPh sb="13" eb="15">
      <t>セイギョ</t>
    </rPh>
    <rPh sb="15" eb="17">
      <t>ソウチ</t>
    </rPh>
    <rPh sb="20" eb="22">
      <t>ヒツヨウ</t>
    </rPh>
    <rPh sb="23" eb="25">
      <t>ソウチ</t>
    </rPh>
    <rPh sb="26" eb="28">
      <t>セツゾク</t>
    </rPh>
    <phoneticPr fontId="2"/>
  </si>
  <si>
    <r>
      <t>非常用電源の</t>
    </r>
    <r>
      <rPr>
        <sz val="12"/>
        <color theme="1"/>
        <rFont val="メイリオ"/>
        <family val="3"/>
        <charset val="128"/>
      </rPr>
      <t>動作確認</t>
    </r>
    <r>
      <rPr>
        <sz val="12"/>
        <rFont val="メイリオ"/>
        <family val="3"/>
        <charset val="128"/>
      </rPr>
      <t>や燃料の確保を行う</t>
    </r>
    <rPh sb="0" eb="3">
      <t>ヒジョウヨウ</t>
    </rPh>
    <rPh sb="3" eb="5">
      <t>デンゲン</t>
    </rPh>
    <rPh sb="6" eb="8">
      <t>ドウサ</t>
    </rPh>
    <rPh sb="8" eb="10">
      <t>カクニン</t>
    </rPh>
    <rPh sb="11" eb="13">
      <t>ネンリョウ</t>
    </rPh>
    <rPh sb="14" eb="16">
      <t>カクホ</t>
    </rPh>
    <rPh sb="17" eb="18">
      <t>オコナ</t>
    </rPh>
    <phoneticPr fontId="2"/>
  </si>
  <si>
    <t>露地野菜
花き</t>
    <rPh sb="0" eb="2">
      <t>ロジ</t>
    </rPh>
    <rPh sb="2" eb="4">
      <t>ヤサイ</t>
    </rPh>
    <rPh sb="5" eb="6">
      <t>カ</t>
    </rPh>
    <phoneticPr fontId="2"/>
  </si>
  <si>
    <t>倒伏等を軽減するため、茎や枝を支柱やネット等に固定・補強を行う（果菜類、草丈の高い花き）</t>
    <rPh sb="0" eb="2">
      <t>トウフク</t>
    </rPh>
    <rPh sb="2" eb="3">
      <t>トウ</t>
    </rPh>
    <rPh sb="4" eb="6">
      <t>ケイゲン</t>
    </rPh>
    <rPh sb="11" eb="12">
      <t>クキ</t>
    </rPh>
    <rPh sb="13" eb="14">
      <t>エダ</t>
    </rPh>
    <rPh sb="15" eb="17">
      <t>シチュウ</t>
    </rPh>
    <rPh sb="21" eb="22">
      <t>トウ</t>
    </rPh>
    <rPh sb="23" eb="25">
      <t>コテイ</t>
    </rPh>
    <rPh sb="26" eb="28">
      <t>ホキョウ</t>
    </rPh>
    <rPh sb="29" eb="30">
      <t>オコナ</t>
    </rPh>
    <rPh sb="32" eb="35">
      <t>カサイルイ</t>
    </rPh>
    <rPh sb="36" eb="38">
      <t>クサタケ</t>
    </rPh>
    <rPh sb="39" eb="40">
      <t>タカ</t>
    </rPh>
    <rPh sb="41" eb="42">
      <t>カ</t>
    </rPh>
    <phoneticPr fontId="2"/>
  </si>
  <si>
    <t>倒伏や茎折れを軽減するため、べたがけ資材の利用や土寄せ等を行う（葉菜類、草丈の低い花き）</t>
    <rPh sb="0" eb="2">
      <t>トウフク</t>
    </rPh>
    <rPh sb="3" eb="4">
      <t>クキ</t>
    </rPh>
    <rPh sb="4" eb="5">
      <t>オ</t>
    </rPh>
    <rPh sb="7" eb="9">
      <t>ケイゲン</t>
    </rPh>
    <rPh sb="27" eb="28">
      <t>トウ</t>
    </rPh>
    <rPh sb="29" eb="30">
      <t>オコナ</t>
    </rPh>
    <rPh sb="32" eb="33">
      <t>ハ</t>
    </rPh>
    <rPh sb="33" eb="35">
      <t>サイルイ</t>
    </rPh>
    <rPh sb="36" eb="38">
      <t>クサタケ</t>
    </rPh>
    <rPh sb="39" eb="40">
      <t>ヒク</t>
    </rPh>
    <rPh sb="41" eb="42">
      <t>カ</t>
    </rPh>
    <phoneticPr fontId="2"/>
  </si>
  <si>
    <t>果樹</t>
    <rPh sb="0" eb="2">
      <t>カジュ</t>
    </rPh>
    <phoneticPr fontId="2"/>
  </si>
  <si>
    <t>樹冠下の土砂流出防止策として、敷ワラや敷草を行う</t>
    <rPh sb="0" eb="2">
      <t>ジュカン</t>
    </rPh>
    <rPh sb="1" eb="2">
      <t>カジュ</t>
    </rPh>
    <rPh sb="2" eb="3">
      <t>シタ</t>
    </rPh>
    <rPh sb="4" eb="6">
      <t>ドシャ</t>
    </rPh>
    <rPh sb="6" eb="8">
      <t>リュウシュツ</t>
    </rPh>
    <rPh sb="8" eb="10">
      <t>ボウシ</t>
    </rPh>
    <rPh sb="10" eb="11">
      <t>サク</t>
    </rPh>
    <rPh sb="15" eb="16">
      <t>シ</t>
    </rPh>
    <rPh sb="19" eb="20">
      <t>シキ</t>
    </rPh>
    <rPh sb="20" eb="21">
      <t>クサ</t>
    </rPh>
    <rPh sb="22" eb="23">
      <t>オコナ</t>
    </rPh>
    <phoneticPr fontId="2"/>
  </si>
  <si>
    <t>倒伏の恐れのある樹体は支柱により補強を行う。又は着果した太い枝は支柱で固定・補強を行う。</t>
    <rPh sb="0" eb="2">
      <t>トウフク</t>
    </rPh>
    <rPh sb="3" eb="4">
      <t>オソ</t>
    </rPh>
    <rPh sb="8" eb="10">
      <t>ジュタイ</t>
    </rPh>
    <rPh sb="11" eb="13">
      <t>シチュウ</t>
    </rPh>
    <rPh sb="16" eb="18">
      <t>ホキョウ</t>
    </rPh>
    <rPh sb="19" eb="20">
      <t>オコナ</t>
    </rPh>
    <rPh sb="22" eb="23">
      <t>マタ</t>
    </rPh>
    <rPh sb="24" eb="26">
      <t>チャッカ</t>
    </rPh>
    <rPh sb="28" eb="29">
      <t>フト</t>
    </rPh>
    <rPh sb="30" eb="31">
      <t>エダ</t>
    </rPh>
    <rPh sb="32" eb="34">
      <t>シチュウ</t>
    </rPh>
    <rPh sb="35" eb="37">
      <t>コテイ</t>
    </rPh>
    <rPh sb="38" eb="40">
      <t>ホキョウ</t>
    </rPh>
    <rPh sb="41" eb="42">
      <t>オコナ</t>
    </rPh>
    <phoneticPr fontId="2"/>
  </si>
  <si>
    <t>防風ネットやマルチ資材、果実棚等の点検・補強を行う</t>
    <rPh sb="0" eb="2">
      <t>ボウフウ</t>
    </rPh>
    <rPh sb="9" eb="11">
      <t>シザイ</t>
    </rPh>
    <rPh sb="12" eb="14">
      <t>カジツ</t>
    </rPh>
    <rPh sb="14" eb="15">
      <t>タナ</t>
    </rPh>
    <rPh sb="15" eb="16">
      <t>トウ</t>
    </rPh>
    <rPh sb="17" eb="19">
      <t>テンケン</t>
    </rPh>
    <rPh sb="20" eb="22">
      <t>ホキョウ</t>
    </rPh>
    <rPh sb="23" eb="24">
      <t>オコナ</t>
    </rPh>
    <phoneticPr fontId="2"/>
  </si>
  <si>
    <t>施設園芸</t>
  </si>
  <si>
    <t>被覆材のたるみや破れを点検する</t>
    <rPh sb="0" eb="3">
      <t>ヒフクザイ</t>
    </rPh>
    <rPh sb="8" eb="9">
      <t>ヤブ</t>
    </rPh>
    <rPh sb="11" eb="13">
      <t>テンケン</t>
    </rPh>
    <phoneticPr fontId="2"/>
  </si>
  <si>
    <t>換気部、被覆材の隙間等の風の吹き込み口となる箇所はないか点検する。また、（換気扇のあるハウス）換気扇を回し排気し、ハウス内を減圧する。</t>
    <rPh sb="0" eb="2">
      <t>カンキ</t>
    </rPh>
    <rPh sb="2" eb="3">
      <t>ブ</t>
    </rPh>
    <rPh sb="4" eb="7">
      <t>ヒフクザイ</t>
    </rPh>
    <rPh sb="8" eb="10">
      <t>スキマ</t>
    </rPh>
    <rPh sb="10" eb="11">
      <t>トウ</t>
    </rPh>
    <rPh sb="12" eb="13">
      <t>カゼ</t>
    </rPh>
    <rPh sb="14" eb="15">
      <t>フ</t>
    </rPh>
    <rPh sb="16" eb="17">
      <t>コ</t>
    </rPh>
    <rPh sb="18" eb="19">
      <t>グチ</t>
    </rPh>
    <rPh sb="22" eb="24">
      <t>カショ</t>
    </rPh>
    <rPh sb="28" eb="30">
      <t>テンケン</t>
    </rPh>
    <phoneticPr fontId="2"/>
  </si>
  <si>
    <r>
      <t>ハウスバンド、被覆材の留め金具の緩み、基礎部、接続部分等の腐植・サビはないか点検する。また、</t>
    </r>
    <r>
      <rPr>
        <sz val="12"/>
        <color theme="1"/>
        <rFont val="メイリオ"/>
        <family val="3"/>
        <charset val="128"/>
      </rPr>
      <t>ハウス妻面の防風ネット掛けなど</t>
    </r>
    <r>
      <rPr>
        <sz val="12"/>
        <rFont val="メイリオ"/>
        <family val="3"/>
        <charset val="128"/>
      </rPr>
      <t>応急的な補強する</t>
    </r>
    <phoneticPr fontId="2"/>
  </si>
  <si>
    <r>
      <t>ハウスの耐風速以上の強風が予想される場合は、あらかじめ</t>
    </r>
    <r>
      <rPr>
        <sz val="11"/>
        <color theme="1"/>
        <rFont val="メイリオ"/>
        <family val="3"/>
        <charset val="128"/>
      </rPr>
      <t>被覆フィルムを除去する（強風などの被害のため、急遽被覆フィルムを切断除去する場合は、事前に農業共済組合等に連絡しておかないと園芸施設共済の対象とならないので予め相談する）</t>
    </r>
    <rPh sb="4" eb="5">
      <t>タイ</t>
    </rPh>
    <rPh sb="5" eb="7">
      <t>フウソク</t>
    </rPh>
    <rPh sb="7" eb="9">
      <t>イジョウ</t>
    </rPh>
    <rPh sb="10" eb="12">
      <t>キョウフウ</t>
    </rPh>
    <rPh sb="13" eb="15">
      <t>ヨソウ</t>
    </rPh>
    <rPh sb="18" eb="20">
      <t>バアイ</t>
    </rPh>
    <rPh sb="27" eb="29">
      <t>ヒフク</t>
    </rPh>
    <rPh sb="34" eb="36">
      <t>ジョキョ</t>
    </rPh>
    <rPh sb="39" eb="41">
      <t>キョウフウ</t>
    </rPh>
    <rPh sb="44" eb="46">
      <t>ヒガイ</t>
    </rPh>
    <rPh sb="50" eb="52">
      <t>キュウキョ</t>
    </rPh>
    <rPh sb="52" eb="54">
      <t>ヒフク</t>
    </rPh>
    <rPh sb="59" eb="61">
      <t>セツダン</t>
    </rPh>
    <rPh sb="61" eb="63">
      <t>ジョキョ</t>
    </rPh>
    <rPh sb="65" eb="67">
      <t>バアイ</t>
    </rPh>
    <rPh sb="69" eb="71">
      <t>ジゼン</t>
    </rPh>
    <rPh sb="72" eb="74">
      <t>ノウギョウ</t>
    </rPh>
    <rPh sb="74" eb="76">
      <t>キョウサイ</t>
    </rPh>
    <rPh sb="76" eb="78">
      <t>クミアイ</t>
    </rPh>
    <rPh sb="78" eb="79">
      <t>トウ</t>
    </rPh>
    <rPh sb="80" eb="82">
      <t>レンラク</t>
    </rPh>
    <rPh sb="89" eb="91">
      <t>エンゲイ</t>
    </rPh>
    <rPh sb="91" eb="93">
      <t>シセツ</t>
    </rPh>
    <rPh sb="93" eb="95">
      <t>キョウサイ</t>
    </rPh>
    <rPh sb="96" eb="98">
      <t>タイショウ</t>
    </rPh>
    <rPh sb="105" eb="106">
      <t>アラカジ</t>
    </rPh>
    <rPh sb="107" eb="109">
      <t>ソウダン</t>
    </rPh>
    <phoneticPr fontId="2"/>
  </si>
  <si>
    <t>タンクにかん水用水を貯水する</t>
    <rPh sb="6" eb="7">
      <t>スイ</t>
    </rPh>
    <rPh sb="7" eb="9">
      <t>ヨウスイ</t>
    </rPh>
    <rPh sb="10" eb="12">
      <t>チョスイ</t>
    </rPh>
    <phoneticPr fontId="2"/>
  </si>
  <si>
    <t>ハウスの自動換気・遮光カーテンの手動開閉の装置器具や足場の準備をする</t>
    <rPh sb="4" eb="6">
      <t>ジドウ</t>
    </rPh>
    <rPh sb="6" eb="8">
      <t>カンキ</t>
    </rPh>
    <rPh sb="9" eb="11">
      <t>シャコウ</t>
    </rPh>
    <rPh sb="16" eb="18">
      <t>シュドウ</t>
    </rPh>
    <rPh sb="18" eb="20">
      <t>カイヘイ</t>
    </rPh>
    <rPh sb="21" eb="23">
      <t>ソウチ</t>
    </rPh>
    <rPh sb="23" eb="25">
      <t>キグ</t>
    </rPh>
    <rPh sb="26" eb="28">
      <t>アシバ</t>
    </rPh>
    <rPh sb="29" eb="31">
      <t>ジュンビ</t>
    </rPh>
    <phoneticPr fontId="2"/>
  </si>
  <si>
    <t>自由設定</t>
    <rPh sb="0" eb="2">
      <t>ジユウ</t>
    </rPh>
    <rPh sb="2" eb="4">
      <t>セッテイ</t>
    </rPh>
    <phoneticPr fontId="2"/>
  </si>
  <si>
    <t>※独自に項目追加も可。12~14で足りない場合は行を追加して記入すること。</t>
    <rPh sb="1" eb="3">
      <t>ドクジ</t>
    </rPh>
    <rPh sb="4" eb="6">
      <t>コウモク</t>
    </rPh>
    <rPh sb="6" eb="8">
      <t>ツイカ</t>
    </rPh>
    <rPh sb="9" eb="10">
      <t>カ</t>
    </rPh>
    <rPh sb="17" eb="18">
      <t>タ</t>
    </rPh>
    <rPh sb="21" eb="23">
      <t>バアイ</t>
    </rPh>
    <rPh sb="24" eb="25">
      <t>ギョウ</t>
    </rPh>
    <rPh sb="26" eb="28">
      <t>ツイカ</t>
    </rPh>
    <rPh sb="30" eb="32">
      <t>キニュウ</t>
    </rPh>
    <phoneticPr fontId="2"/>
  </si>
  <si>
    <t>＜農林水産省「自然災害等のリスクに備えるためのチェックリスト」をもとに作成＞</t>
    <rPh sb="1" eb="6">
      <t>ノウリンスイサンショウ</t>
    </rPh>
    <rPh sb="35" eb="37">
      <t>サクセイ</t>
    </rPh>
    <phoneticPr fontId="2"/>
  </si>
  <si>
    <t>該当無</t>
    <rPh sb="0" eb="2">
      <t>ガイトウ</t>
    </rPh>
    <rPh sb="2" eb="3">
      <t>ナシ</t>
    </rPh>
    <phoneticPr fontId="2"/>
  </si>
  <si>
    <t>実施済</t>
    <rPh sb="0" eb="2">
      <t>ジッシ</t>
    </rPh>
    <rPh sb="2" eb="3">
      <t>ズ</t>
    </rPh>
    <phoneticPr fontId="2"/>
  </si>
  <si>
    <t>R7.5</t>
    <phoneticPr fontId="2"/>
  </si>
  <si>
    <t>R7.6</t>
    <phoneticPr fontId="2"/>
  </si>
  <si>
    <t>R7.7</t>
    <phoneticPr fontId="2"/>
  </si>
  <si>
    <t>R7.8</t>
    <phoneticPr fontId="2"/>
  </si>
  <si>
    <t>R7.9</t>
    <phoneticPr fontId="2"/>
  </si>
  <si>
    <t>R7.10</t>
    <phoneticPr fontId="2"/>
  </si>
  <si>
    <t>R7.11</t>
    <phoneticPr fontId="2"/>
  </si>
  <si>
    <t>R7.12</t>
    <phoneticPr fontId="2"/>
  </si>
  <si>
    <t>R8.1</t>
    <phoneticPr fontId="2"/>
  </si>
  <si>
    <t>R8.2</t>
    <phoneticPr fontId="2"/>
  </si>
  <si>
    <t>R8.3</t>
    <phoneticPr fontId="2"/>
  </si>
  <si>
    <t>10ａあたりの
生産コスト（円）</t>
    <rPh sb="8" eb="10">
      <t>セイサン</t>
    </rPh>
    <rPh sb="14" eb="15">
      <t>エン</t>
    </rPh>
    <phoneticPr fontId="2"/>
  </si>
  <si>
    <t>末端補助率</t>
    <rPh sb="0" eb="2">
      <t>マッタン</t>
    </rPh>
    <rPh sb="2" eb="5">
      <t>ホジョリツ</t>
    </rPh>
    <phoneticPr fontId="2"/>
  </si>
  <si>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</si>
  <si>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</si>
  <si>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</si>
  <si>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</si>
  <si>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新産地育成のための機械・資材の導入</t>
    <rPh sb="0" eb="3">
      <t>シンサンチ</t>
    </rPh>
    <rPh sb="3" eb="5">
      <t>イクセイ</t>
    </rPh>
    <rPh sb="9" eb="11">
      <t>キカイ</t>
    </rPh>
    <rPh sb="12" eb="14">
      <t>シザイ</t>
    </rPh>
    <rPh sb="15" eb="17">
      <t>ドウニュウ</t>
    </rPh>
    <phoneticPr fontId="2"/>
  </si>
  <si>
    <t>細霧冷房装置</t>
    <rPh sb="0" eb="6">
      <t>サイムレイボウソウチ</t>
    </rPh>
    <phoneticPr fontId="2"/>
  </si>
  <si>
    <t>型式</t>
    <rPh sb="0" eb="2">
      <t>カタシキ</t>
    </rPh>
    <phoneticPr fontId="2"/>
  </si>
  <si>
    <t>台</t>
    <rPh sb="0" eb="1">
      <t>ダイ</t>
    </rPh>
    <phoneticPr fontId="2"/>
  </si>
  <si>
    <t>播種機</t>
    <rPh sb="0" eb="3">
      <t>ハシュキ</t>
    </rPh>
    <phoneticPr fontId="2"/>
  </si>
  <si>
    <t>農業栽培用ハウス新設整備</t>
    <rPh sb="0" eb="2">
      <t>ノウギョウ</t>
    </rPh>
    <rPh sb="2" eb="4">
      <t>サイバイ</t>
    </rPh>
    <rPh sb="4" eb="5">
      <t>ヨウ</t>
    </rPh>
    <rPh sb="8" eb="10">
      <t>シンセツ</t>
    </rPh>
    <rPh sb="10" eb="12">
      <t>セイビ</t>
    </rPh>
    <phoneticPr fontId="2"/>
  </si>
  <si>
    <t>定植機</t>
    <rPh sb="0" eb="3">
      <t>テイショクキ</t>
    </rPh>
    <phoneticPr fontId="2"/>
  </si>
  <si>
    <t>農業栽培用ハウス（附帯施設等）</t>
    <rPh sb="0" eb="2">
      <t>ノウギョウ</t>
    </rPh>
    <rPh sb="2" eb="4">
      <t>サイバイ</t>
    </rPh>
    <rPh sb="4" eb="5">
      <t>ヨウ</t>
    </rPh>
    <rPh sb="9" eb="11">
      <t>フタイ</t>
    </rPh>
    <rPh sb="11" eb="13">
      <t>シセツ</t>
    </rPh>
    <rPh sb="13" eb="14">
      <t>トウ</t>
    </rPh>
    <phoneticPr fontId="2"/>
  </si>
  <si>
    <t>収穫機</t>
    <rPh sb="0" eb="3">
      <t>シュウカクキ</t>
    </rPh>
    <phoneticPr fontId="2"/>
  </si>
  <si>
    <t>促成施設</t>
    <rPh sb="0" eb="2">
      <t>ソクセイ</t>
    </rPh>
    <rPh sb="2" eb="4">
      <t>シセツ</t>
    </rPh>
    <phoneticPr fontId="2"/>
  </si>
  <si>
    <t>冷蔵庫</t>
    <rPh sb="0" eb="3">
      <t>レイゾウコ</t>
    </rPh>
    <phoneticPr fontId="2"/>
  </si>
  <si>
    <t>基、㎡</t>
    <rPh sb="0" eb="1">
      <t>キ</t>
    </rPh>
    <phoneticPr fontId="2"/>
  </si>
  <si>
    <t>土地基盤整備（排水施設）</t>
    <rPh sb="0" eb="4">
      <t>トチキバン</t>
    </rPh>
    <rPh sb="4" eb="6">
      <t>セイビ</t>
    </rPh>
    <rPh sb="7" eb="9">
      <t>ハイスイ</t>
    </rPh>
    <rPh sb="9" eb="11">
      <t>シセツ</t>
    </rPh>
    <phoneticPr fontId="2"/>
  </si>
  <si>
    <t>◯◯◯◯</t>
    <phoneticPr fontId="2"/>
  </si>
  <si>
    <t>土地基盤整備（かん水施設）</t>
    <rPh sb="0" eb="4">
      <t>トチキバン</t>
    </rPh>
    <rPh sb="4" eb="6">
      <t>セイビ</t>
    </rPh>
    <rPh sb="9" eb="10">
      <t>スイ</t>
    </rPh>
    <rPh sb="10" eb="12">
      <t>シセツ</t>
    </rPh>
    <phoneticPr fontId="2"/>
  </si>
  <si>
    <t>補強型パイプハウス</t>
    <rPh sb="0" eb="3">
      <t>ホキョウガタ</t>
    </rPh>
    <phoneticPr fontId="2"/>
  </si>
  <si>
    <t>間口×奥行き</t>
    <rPh sb="0" eb="2">
      <t>マグチ</t>
    </rPh>
    <rPh sb="3" eb="5">
      <t>オクユキ</t>
    </rPh>
    <phoneticPr fontId="2"/>
  </si>
  <si>
    <t>棟、㎡</t>
    <rPh sb="0" eb="1">
      <t>トウ</t>
    </rPh>
    <phoneticPr fontId="2"/>
  </si>
  <si>
    <t>土地基盤整備（深耕）</t>
    <rPh sb="0" eb="6">
      <t>トチキバンセイビ</t>
    </rPh>
    <rPh sb="7" eb="9">
      <t>シンコウ</t>
    </rPh>
    <phoneticPr fontId="2"/>
  </si>
  <si>
    <t>新規栽培者研修用ハウス</t>
    <rPh sb="0" eb="2">
      <t>シンキ</t>
    </rPh>
    <rPh sb="2" eb="5">
      <t>サイバイシャ</t>
    </rPh>
    <rPh sb="5" eb="8">
      <t>ケンシュウヨウ</t>
    </rPh>
    <phoneticPr fontId="2"/>
  </si>
  <si>
    <t>土地基盤整備（整地）</t>
    <rPh sb="0" eb="4">
      <t>トチキバン</t>
    </rPh>
    <rPh sb="4" eb="6">
      <t>セイビ</t>
    </rPh>
    <rPh sb="7" eb="9">
      <t>セイチ</t>
    </rPh>
    <phoneticPr fontId="2"/>
  </si>
  <si>
    <t>低コスト耐候性ハウス</t>
    <rPh sb="0" eb="1">
      <t>テイ</t>
    </rPh>
    <rPh sb="4" eb="7">
      <t>タイコウセイ</t>
    </rPh>
    <phoneticPr fontId="2"/>
  </si>
  <si>
    <t>土地基盤整備（区画整地）</t>
    <rPh sb="0" eb="4">
      <t>トチキバン</t>
    </rPh>
    <rPh sb="4" eb="6">
      <t>セイビ</t>
    </rPh>
    <rPh sb="7" eb="11">
      <t>クカクセイチ</t>
    </rPh>
    <phoneticPr fontId="2"/>
  </si>
  <si>
    <t>暖房機</t>
    <rPh sb="0" eb="3">
      <t>ダンボウキ</t>
    </rPh>
    <phoneticPr fontId="2"/>
  </si>
  <si>
    <t>土地基盤整備（客土）</t>
    <rPh sb="0" eb="4">
      <t>トチキバン</t>
    </rPh>
    <rPh sb="4" eb="6">
      <t>セイビ</t>
    </rPh>
    <rPh sb="7" eb="9">
      <t>キャクド</t>
    </rPh>
    <phoneticPr fontId="2"/>
  </si>
  <si>
    <t>気象観測設備</t>
    <rPh sb="0" eb="6">
      <t>キショウカンソクセツビ</t>
    </rPh>
    <phoneticPr fontId="2"/>
  </si>
  <si>
    <t>土地基盤整備（土壌改良）</t>
    <rPh sb="0" eb="4">
      <t>トチキバン</t>
    </rPh>
    <rPh sb="4" eb="6">
      <t>セイビ</t>
    </rPh>
    <rPh sb="7" eb="11">
      <t>ドジョウカイリョウ</t>
    </rPh>
    <phoneticPr fontId="2"/>
  </si>
  <si>
    <t>かん水施設</t>
    <rPh sb="2" eb="3">
      <t>スイ</t>
    </rPh>
    <rPh sb="3" eb="5">
      <t>シセツ</t>
    </rPh>
    <phoneticPr fontId="2"/>
  </si>
  <si>
    <t>基、延長m</t>
    <rPh sb="0" eb="1">
      <t>キ</t>
    </rPh>
    <rPh sb="2" eb="4">
      <t>エンチョウ</t>
    </rPh>
    <phoneticPr fontId="2"/>
  </si>
  <si>
    <t>土地基盤整備（苗（木））</t>
    <rPh sb="0" eb="4">
      <t>トチキバン</t>
    </rPh>
    <rPh sb="4" eb="6">
      <t>セイビ</t>
    </rPh>
    <rPh sb="7" eb="8">
      <t>ナエ</t>
    </rPh>
    <rPh sb="9" eb="10">
      <t>キ</t>
    </rPh>
    <phoneticPr fontId="2"/>
  </si>
  <si>
    <t>省エネルギー機器</t>
    <rPh sb="0" eb="1">
      <t>ショウ</t>
    </rPh>
    <rPh sb="6" eb="8">
      <t>キキ</t>
    </rPh>
    <phoneticPr fontId="2"/>
  </si>
  <si>
    <t>スマート農業技術活用（モニタリング）</t>
    <rPh sb="4" eb="8">
      <t>ノウギョウギジュツ</t>
    </rPh>
    <rPh sb="8" eb="10">
      <t>カツヨウ</t>
    </rPh>
    <phoneticPr fontId="2"/>
  </si>
  <si>
    <t>自動カーテン（シェード）装置</t>
    <rPh sb="0" eb="2">
      <t>ジドウ</t>
    </rPh>
    <rPh sb="12" eb="14">
      <t>ソウチ</t>
    </rPh>
    <phoneticPr fontId="2"/>
  </si>
  <si>
    <t>スマート農業技術活用（環境制御機器）</t>
    <rPh sb="4" eb="8">
      <t>ノウギョウギジュツ</t>
    </rPh>
    <rPh sb="8" eb="10">
      <t>カツヨウ</t>
    </rPh>
    <rPh sb="11" eb="13">
      <t>カンキョウ</t>
    </rPh>
    <rPh sb="13" eb="15">
      <t>セイギョ</t>
    </rPh>
    <rPh sb="15" eb="17">
      <t>キキ</t>
    </rPh>
    <phoneticPr fontId="2"/>
  </si>
  <si>
    <t>長日処理用電照機器</t>
    <rPh sb="0" eb="1">
      <t>ナガ</t>
    </rPh>
    <rPh sb="1" eb="2">
      <t>ニチ</t>
    </rPh>
    <rPh sb="2" eb="4">
      <t>ショリ</t>
    </rPh>
    <rPh sb="4" eb="5">
      <t>ヨウ</t>
    </rPh>
    <rPh sb="5" eb="7">
      <t>デンショウ</t>
    </rPh>
    <rPh sb="7" eb="9">
      <t>キキ</t>
    </rPh>
    <phoneticPr fontId="2"/>
  </si>
  <si>
    <t>台、個</t>
    <rPh sb="0" eb="1">
      <t>ダイ</t>
    </rPh>
    <rPh sb="2" eb="3">
      <t>コ</t>
    </rPh>
    <phoneticPr fontId="2"/>
  </si>
  <si>
    <t>スマート農業技術活用（ロボット）</t>
    <rPh sb="4" eb="8">
      <t>ノウギョウギジュツ</t>
    </rPh>
    <rPh sb="8" eb="10">
      <t>カツヨウ</t>
    </rPh>
    <phoneticPr fontId="2"/>
  </si>
  <si>
    <t>除湿器</t>
    <rPh sb="0" eb="3">
      <t>ジョシツキ</t>
    </rPh>
    <phoneticPr fontId="2"/>
  </si>
  <si>
    <t>循環扇</t>
    <rPh sb="0" eb="3">
      <t>ジュンカンセン</t>
    </rPh>
    <phoneticPr fontId="2"/>
  </si>
  <si>
    <t>高設ベンチ</t>
    <rPh sb="0" eb="2">
      <t>コウセツ</t>
    </rPh>
    <phoneticPr fontId="2"/>
  </si>
  <si>
    <t>延長m</t>
    <rPh sb="0" eb="2">
      <t>エンチョウ</t>
    </rPh>
    <phoneticPr fontId="2"/>
  </si>
  <si>
    <t>温室等施設</t>
    <rPh sb="0" eb="2">
      <t>オンシツ</t>
    </rPh>
    <rPh sb="2" eb="3">
      <t>トウ</t>
    </rPh>
    <rPh sb="3" eb="5">
      <t>シセツ</t>
    </rPh>
    <phoneticPr fontId="2"/>
  </si>
  <si>
    <t>育苗ハウス</t>
    <rPh sb="0" eb="2">
      <t>イクビョウ</t>
    </rPh>
    <phoneticPr fontId="2"/>
  </si>
  <si>
    <t>明きょ</t>
    <rPh sb="0" eb="1">
      <t>アキラ</t>
    </rPh>
    <phoneticPr fontId="2"/>
  </si>
  <si>
    <t>深さ</t>
    <rPh sb="0" eb="1">
      <t>フカ</t>
    </rPh>
    <phoneticPr fontId="2"/>
  </si>
  <si>
    <t>暗きょ</t>
    <rPh sb="0" eb="1">
      <t>アン</t>
    </rPh>
    <phoneticPr fontId="2"/>
  </si>
  <si>
    <t>径、間隔</t>
    <rPh sb="0" eb="1">
      <t>ケイ</t>
    </rPh>
    <rPh sb="2" eb="4">
      <t>カンカク</t>
    </rPh>
    <phoneticPr fontId="2"/>
  </si>
  <si>
    <t>遮水施設</t>
    <rPh sb="0" eb="2">
      <t>シャスイ</t>
    </rPh>
    <rPh sb="2" eb="4">
      <t>シセツ</t>
    </rPh>
    <phoneticPr fontId="2"/>
  </si>
  <si>
    <t>揚水施設</t>
    <rPh sb="0" eb="2">
      <t>ヨウスイ</t>
    </rPh>
    <rPh sb="2" eb="4">
      <t>シセツ</t>
    </rPh>
    <phoneticPr fontId="2"/>
  </si>
  <si>
    <t>馬力数</t>
    <rPh sb="0" eb="2">
      <t>バリキ</t>
    </rPh>
    <rPh sb="2" eb="3">
      <t>スウ</t>
    </rPh>
    <phoneticPr fontId="2"/>
  </si>
  <si>
    <t>箇所</t>
    <rPh sb="0" eb="2">
      <t>カショ</t>
    </rPh>
    <phoneticPr fontId="2"/>
  </si>
  <si>
    <t>薬液調合施設</t>
    <rPh sb="0" eb="2">
      <t>ヤクエキ</t>
    </rPh>
    <rPh sb="2" eb="4">
      <t>チョウゴウ</t>
    </rPh>
    <rPh sb="4" eb="6">
      <t>シセツ</t>
    </rPh>
    <phoneticPr fontId="2"/>
  </si>
  <si>
    <t>送水施設</t>
    <rPh sb="0" eb="2">
      <t>ソウスイ</t>
    </rPh>
    <rPh sb="2" eb="4">
      <t>シセツ</t>
    </rPh>
    <phoneticPr fontId="2"/>
  </si>
  <si>
    <t>鋼管、口径</t>
    <rPh sb="0" eb="2">
      <t>コウカン</t>
    </rPh>
    <rPh sb="3" eb="5">
      <t>コウケイ</t>
    </rPh>
    <phoneticPr fontId="2"/>
  </si>
  <si>
    <t>スプリンクラー</t>
    <phoneticPr fontId="2"/>
  </si>
  <si>
    <t>整備散水量㎜／時</t>
    <rPh sb="0" eb="2">
      <t>セイビ</t>
    </rPh>
    <rPh sb="2" eb="5">
      <t>サンスイリョウ</t>
    </rPh>
    <rPh sb="7" eb="8">
      <t>ジ</t>
    </rPh>
    <phoneticPr fontId="2"/>
  </si>
  <si>
    <t>深耕</t>
    <rPh sb="0" eb="2">
      <t>シンコウ</t>
    </rPh>
    <phoneticPr fontId="2"/>
  </si>
  <si>
    <t>ha</t>
    <phoneticPr fontId="2"/>
  </si>
  <si>
    <t>心土破砕</t>
    <rPh sb="0" eb="2">
      <t>シンド</t>
    </rPh>
    <rPh sb="2" eb="4">
      <t>ハサイ</t>
    </rPh>
    <phoneticPr fontId="2"/>
  </si>
  <si>
    <t>整地（雑木、かん木当の除去を含む）</t>
    <rPh sb="0" eb="2">
      <t>セイチ</t>
    </rPh>
    <rPh sb="3" eb="5">
      <t>ザツボク</t>
    </rPh>
    <rPh sb="8" eb="9">
      <t>ボク</t>
    </rPh>
    <rPh sb="9" eb="10">
      <t>トウ</t>
    </rPh>
    <rPh sb="11" eb="13">
      <t>ジョキョ</t>
    </rPh>
    <rPh sb="14" eb="15">
      <t>フク</t>
    </rPh>
    <phoneticPr fontId="2"/>
  </si>
  <si>
    <t>層厚調整</t>
    <rPh sb="0" eb="1">
      <t>ソウ</t>
    </rPh>
    <rPh sb="1" eb="2">
      <t>コウ</t>
    </rPh>
    <rPh sb="2" eb="4">
      <t>チョウセイ</t>
    </rPh>
    <phoneticPr fontId="2"/>
  </si>
  <si>
    <t>調整厚</t>
    <rPh sb="0" eb="2">
      <t>チョウセイ</t>
    </rPh>
    <rPh sb="2" eb="3">
      <t>コウ</t>
    </rPh>
    <phoneticPr fontId="2"/>
  </si>
  <si>
    <t>深耕整地</t>
    <rPh sb="0" eb="4">
      <t>シンコウセイチ</t>
    </rPh>
    <phoneticPr fontId="2"/>
  </si>
  <si>
    <t>換地</t>
    <rPh sb="0" eb="2">
      <t>カンチ</t>
    </rPh>
    <phoneticPr fontId="2"/>
  </si>
  <si>
    <t>盛土</t>
    <rPh sb="0" eb="2">
      <t>モリド</t>
    </rPh>
    <phoneticPr fontId="2"/>
  </si>
  <si>
    <t>客土</t>
    <rPh sb="0" eb="2">
      <t>キャクド</t>
    </rPh>
    <phoneticPr fontId="2"/>
  </si>
  <si>
    <t>総土量㎥/10a、厚さｃｍ</t>
    <rPh sb="0" eb="3">
      <t>ソウドリョウ</t>
    </rPh>
    <rPh sb="9" eb="10">
      <t>アツ</t>
    </rPh>
    <phoneticPr fontId="2"/>
  </si>
  <si>
    <t>石灰</t>
    <rPh sb="0" eb="2">
      <t>セッカイ</t>
    </rPh>
    <phoneticPr fontId="2"/>
  </si>
  <si>
    <t>投入量（10a当たり平均投入量）</t>
    <rPh sb="0" eb="3">
      <t>トウニュウリョウ</t>
    </rPh>
    <rPh sb="7" eb="8">
      <t>ア</t>
    </rPh>
    <rPh sb="10" eb="12">
      <t>ヘイキン</t>
    </rPh>
    <rPh sb="12" eb="14">
      <t>トウニュウ</t>
    </rPh>
    <rPh sb="14" eb="15">
      <t>リョウ</t>
    </rPh>
    <phoneticPr fontId="2"/>
  </si>
  <si>
    <t>燐酸質資材</t>
    <rPh sb="0" eb="3">
      <t>リンサンシツ</t>
    </rPh>
    <rPh sb="3" eb="5">
      <t>シザイ</t>
    </rPh>
    <phoneticPr fontId="2"/>
  </si>
  <si>
    <t>堆肥</t>
    <rPh sb="0" eb="2">
      <t>タイヒ</t>
    </rPh>
    <phoneticPr fontId="2"/>
  </si>
  <si>
    <t>苗（木）植付</t>
    <rPh sb="0" eb="1">
      <t>ナエ</t>
    </rPh>
    <rPh sb="2" eb="3">
      <t>キ</t>
    </rPh>
    <rPh sb="4" eb="6">
      <t>ウエツケ</t>
    </rPh>
    <phoneticPr fontId="2"/>
  </si>
  <si>
    <t>品目、品種</t>
    <rPh sb="0" eb="2">
      <t>ヒンモク</t>
    </rPh>
    <rPh sb="3" eb="5">
      <t>ヒンシュ</t>
    </rPh>
    <phoneticPr fontId="2"/>
  </si>
  <si>
    <t>本、㈱</t>
    <rPh sb="0" eb="1">
      <t>ホン</t>
    </rPh>
    <phoneticPr fontId="2"/>
  </si>
  <si>
    <t>環境モニタリング機器</t>
    <rPh sb="0" eb="2">
      <t>カンキョウ</t>
    </rPh>
    <rPh sb="8" eb="10">
      <t>キキ</t>
    </rPh>
    <phoneticPr fontId="2"/>
  </si>
  <si>
    <t>自動○○装置</t>
    <rPh sb="0" eb="2">
      <t>ジドウ</t>
    </rPh>
    <rPh sb="4" eb="6">
      <t>ソウチ</t>
    </rPh>
    <phoneticPr fontId="2"/>
  </si>
  <si>
    <t>ミスト噴霧装置</t>
    <rPh sb="3" eb="5">
      <t>フンム</t>
    </rPh>
    <rPh sb="5" eb="7">
      <t>ソウチ</t>
    </rPh>
    <phoneticPr fontId="2"/>
  </si>
  <si>
    <t>二酸化炭素施用装置</t>
    <rPh sb="0" eb="5">
      <t>ニサンカタンソ</t>
    </rPh>
    <rPh sb="5" eb="7">
      <t>セヨウ</t>
    </rPh>
    <rPh sb="7" eb="9">
      <t>ソウチ</t>
    </rPh>
    <phoneticPr fontId="2"/>
  </si>
  <si>
    <t>◯◯◯</t>
    <phoneticPr fontId="2"/>
  </si>
  <si>
    <t>自動運搬ロボット又は防除ロボット</t>
    <rPh sb="0" eb="2">
      <t>ジドウ</t>
    </rPh>
    <rPh sb="2" eb="4">
      <t>ウンパン</t>
    </rPh>
    <rPh sb="8" eb="9">
      <t>マタ</t>
    </rPh>
    <rPh sb="10" eb="12">
      <t>ボウジョ</t>
    </rPh>
    <phoneticPr fontId="2"/>
  </si>
  <si>
    <t>井戸掘削</t>
    <rPh sb="0" eb="4">
      <t>イドクッサク</t>
    </rPh>
    <phoneticPr fontId="2"/>
  </si>
  <si>
    <t>水中ポンプ</t>
    <rPh sb="0" eb="2">
      <t>スイチュウ</t>
    </rPh>
    <phoneticPr fontId="2"/>
  </si>
  <si>
    <t>形式</t>
    <rPh sb="0" eb="2">
      <t>ケイシキ</t>
    </rPh>
    <phoneticPr fontId="2"/>
  </si>
  <si>
    <t>式</t>
    <rPh sb="0" eb="1">
      <t>シキ</t>
    </rPh>
    <phoneticPr fontId="2"/>
  </si>
  <si>
    <t>多目的防災網</t>
    <rPh sb="0" eb="3">
      <t>タモクテキ</t>
    </rPh>
    <rPh sb="3" eb="6">
      <t>ボウサイモウ</t>
    </rPh>
    <phoneticPr fontId="2"/>
  </si>
  <si>
    <t>㎡</t>
    <phoneticPr fontId="2"/>
  </si>
  <si>
    <t>気候変動対応（小型気象観測装置）</t>
    <rPh sb="0" eb="2">
      <t>キコウ</t>
    </rPh>
    <rPh sb="2" eb="4">
      <t>ヘンドウ</t>
    </rPh>
    <rPh sb="4" eb="6">
      <t>タイオウ</t>
    </rPh>
    <rPh sb="7" eb="9">
      <t>コガタ</t>
    </rPh>
    <rPh sb="9" eb="11">
      <t>キショウ</t>
    </rPh>
    <rPh sb="11" eb="13">
      <t>カンソク</t>
    </rPh>
    <rPh sb="13" eb="15">
      <t>ソウチ</t>
    </rPh>
    <phoneticPr fontId="2"/>
  </si>
  <si>
    <t>小型気象観測装置</t>
    <rPh sb="0" eb="2">
      <t>コガタ</t>
    </rPh>
    <rPh sb="2" eb="4">
      <t>キショウ</t>
    </rPh>
    <rPh sb="4" eb="6">
      <t>カンソク</t>
    </rPh>
    <rPh sb="6" eb="8">
      <t>ソウチ</t>
    </rPh>
    <phoneticPr fontId="2"/>
  </si>
  <si>
    <t>省力化推進事業</t>
    <rPh sb="0" eb="2">
      <t>ショウリョク</t>
    </rPh>
    <rPh sb="2" eb="3">
      <t>カ</t>
    </rPh>
    <rPh sb="3" eb="7">
      <t>スイシンジギョウ</t>
    </rPh>
    <phoneticPr fontId="2"/>
  </si>
  <si>
    <t>省力仕立て資材</t>
    <rPh sb="0" eb="2">
      <t>ショウリョク</t>
    </rPh>
    <rPh sb="2" eb="4">
      <t>シタ</t>
    </rPh>
    <rPh sb="5" eb="7">
      <t>シザイ</t>
    </rPh>
    <phoneticPr fontId="2"/>
  </si>
  <si>
    <t>平棚仕立て</t>
    <rPh sb="0" eb="1">
      <t>ヒラ</t>
    </rPh>
    <rPh sb="1" eb="2">
      <t>タナ</t>
    </rPh>
    <rPh sb="2" eb="4">
      <t>シタ</t>
    </rPh>
    <phoneticPr fontId="2"/>
  </si>
  <si>
    <t>本（仕立て本数）</t>
    <rPh sb="0" eb="1">
      <t>ホン</t>
    </rPh>
    <rPh sb="2" eb="4">
      <t>シタ</t>
    </rPh>
    <rPh sb="5" eb="7">
      <t>ホンスウ</t>
    </rPh>
    <phoneticPr fontId="2"/>
  </si>
  <si>
    <t>Y字仕立て</t>
    <rPh sb="0" eb="2">
      <t>ワイジ</t>
    </rPh>
    <rPh sb="2" eb="4">
      <t>シタ</t>
    </rPh>
    <phoneticPr fontId="2"/>
  </si>
  <si>
    <t>V字仕立て</t>
    <rPh sb="1" eb="2">
      <t>ジ</t>
    </rPh>
    <rPh sb="2" eb="4">
      <t>シタ</t>
    </rPh>
    <phoneticPr fontId="2"/>
  </si>
  <si>
    <t>雨よけハウス</t>
    <rPh sb="0" eb="1">
      <t>アマ</t>
    </rPh>
    <phoneticPr fontId="2"/>
  </si>
  <si>
    <t>労働環境設備整備事業</t>
    <rPh sb="0" eb="4">
      <t>ロウドウカンキョウ</t>
    </rPh>
    <rPh sb="4" eb="6">
      <t>セツビ</t>
    </rPh>
    <rPh sb="6" eb="8">
      <t>セイビ</t>
    </rPh>
    <rPh sb="8" eb="10">
      <t>ジギョウ</t>
    </rPh>
    <phoneticPr fontId="2"/>
  </si>
  <si>
    <t>労働環境設備</t>
    <rPh sb="0" eb="4">
      <t>ロウドウカンキョウ</t>
    </rPh>
    <rPh sb="4" eb="6">
      <t>セツビ</t>
    </rPh>
    <phoneticPr fontId="2"/>
  </si>
  <si>
    <t>トイレ施設</t>
    <rPh sb="3" eb="5">
      <t>シセツ</t>
    </rPh>
    <phoneticPr fontId="2"/>
  </si>
  <si>
    <t>エアコン</t>
    <phoneticPr fontId="2"/>
  </si>
  <si>
    <t>手洗い施設</t>
    <rPh sb="0" eb="2">
      <t>テアラ</t>
    </rPh>
    <rPh sb="3" eb="5">
      <t>シセツ</t>
    </rPh>
    <phoneticPr fontId="2"/>
  </si>
  <si>
    <t>養液栽培施設</t>
    <rPh sb="0" eb="2">
      <t>ヨウエキ</t>
    </rPh>
    <rPh sb="2" eb="4">
      <t>サイバイ</t>
    </rPh>
    <rPh sb="4" eb="6">
      <t>シセツ</t>
    </rPh>
    <phoneticPr fontId="2"/>
  </si>
  <si>
    <t>気候変動対応（井戸掘削）</t>
    <rPh sb="0" eb="2">
      <t>キコウ</t>
    </rPh>
    <rPh sb="2" eb="4">
      <t>ヘンドウ</t>
    </rPh>
    <rPh sb="4" eb="6">
      <t>タイオウ</t>
    </rPh>
    <rPh sb="7" eb="9">
      <t>イド</t>
    </rPh>
    <rPh sb="9" eb="11">
      <t>クッサク</t>
    </rPh>
    <phoneticPr fontId="2"/>
  </si>
  <si>
    <t>気候変動対応（多目的防災網）</t>
    <rPh sb="0" eb="2">
      <t>キコウ</t>
    </rPh>
    <rPh sb="2" eb="4">
      <t>ヘンドウ</t>
    </rPh>
    <rPh sb="4" eb="6">
      <t>タイオウ</t>
    </rPh>
    <rPh sb="7" eb="10">
      <t>タモクテキ</t>
    </rPh>
    <rPh sb="10" eb="12">
      <t>ボウサイ</t>
    </rPh>
    <rPh sb="12" eb="13">
      <t>モウ</t>
    </rPh>
    <phoneticPr fontId="2"/>
  </si>
  <si>
    <t>気候変動対応（◯◯◯）</t>
    <rPh sb="0" eb="2">
      <t>キコウ</t>
    </rPh>
    <rPh sb="2" eb="4">
      <t>ヘンドウ</t>
    </rPh>
    <rPh sb="4" eb="6">
      <t>タイオウ</t>
    </rPh>
    <phoneticPr fontId="2"/>
  </si>
  <si>
    <t>共同利用施設における省エネ・省力化設備等緊急支援事業</t>
    <rPh sb="0" eb="4">
      <t>キョウドウリヨウ</t>
    </rPh>
    <rPh sb="4" eb="6">
      <t>シセツ</t>
    </rPh>
    <rPh sb="10" eb="11">
      <t>ショウ</t>
    </rPh>
    <rPh sb="14" eb="17">
      <t>ショウリョクカ</t>
    </rPh>
    <rPh sb="17" eb="20">
      <t>セツビトウ</t>
    </rPh>
    <rPh sb="20" eb="24">
      <t>キンキュウシエン</t>
    </rPh>
    <rPh sb="24" eb="26">
      <t>ジギョウ</t>
    </rPh>
    <phoneticPr fontId="2"/>
  </si>
  <si>
    <t>園芸ハウス導入緊急支援事業</t>
    <rPh sb="0" eb="2">
      <t>エンゲイ</t>
    </rPh>
    <rPh sb="5" eb="7">
      <t>ドウニュウ</t>
    </rPh>
    <rPh sb="7" eb="9">
      <t>キンキュウ</t>
    </rPh>
    <rPh sb="9" eb="11">
      <t>シエン</t>
    </rPh>
    <rPh sb="11" eb="13">
      <t>ジギョウ</t>
    </rPh>
    <phoneticPr fontId="2"/>
  </si>
  <si>
    <t>パイプハウス</t>
    <phoneticPr fontId="2"/>
  </si>
  <si>
    <t>外張被覆資材</t>
    <rPh sb="0" eb="2">
      <t>ソトバ</t>
    </rPh>
    <rPh sb="2" eb="4">
      <t>ヒフク</t>
    </rPh>
    <rPh sb="4" eb="6">
      <t>シザイ</t>
    </rPh>
    <phoneticPr fontId="2"/>
  </si>
  <si>
    <t>省エネ・省力化設備・機械</t>
    <rPh sb="0" eb="1">
      <t>ショウ</t>
    </rPh>
    <rPh sb="4" eb="7">
      <t>ショウリョクカ</t>
    </rPh>
    <rPh sb="7" eb="9">
      <t>セツビ</t>
    </rPh>
    <rPh sb="10" eb="12">
      <t>キカイ</t>
    </rPh>
    <phoneticPr fontId="2"/>
  </si>
  <si>
    <t>ヒートポンプ</t>
    <phoneticPr fontId="2"/>
  </si>
  <si>
    <t>内張多層カーテン</t>
    <rPh sb="0" eb="2">
      <t>ウチバ</t>
    </rPh>
    <rPh sb="2" eb="4">
      <t>タソウ</t>
    </rPh>
    <phoneticPr fontId="2"/>
  </si>
  <si>
    <t>環境制御装置</t>
    <rPh sb="0" eb="4">
      <t>カンキョウセイギョ</t>
    </rPh>
    <rPh sb="4" eb="6">
      <t>ソウチ</t>
    </rPh>
    <phoneticPr fontId="2"/>
  </si>
  <si>
    <t>乗用草刈機</t>
    <rPh sb="0" eb="2">
      <t>ジョウヨウ</t>
    </rPh>
    <rPh sb="2" eb="5">
      <t>クサカリキ</t>
    </rPh>
    <phoneticPr fontId="2"/>
  </si>
  <si>
    <t>高所作業台車</t>
    <rPh sb="0" eb="2">
      <t>コウショ</t>
    </rPh>
    <rPh sb="2" eb="4">
      <t>サギョウ</t>
    </rPh>
    <rPh sb="4" eb="6">
      <t>ダイシャ</t>
    </rPh>
    <phoneticPr fontId="2"/>
  </si>
  <si>
    <t>自動梱包ライン</t>
    <rPh sb="0" eb="2">
      <t>ジドウ</t>
    </rPh>
    <rPh sb="2" eb="4">
      <t>コンポウ</t>
    </rPh>
    <phoneticPr fontId="2"/>
  </si>
  <si>
    <t>画像選果機械</t>
    <rPh sb="0" eb="2">
      <t>ガゾウ</t>
    </rPh>
    <rPh sb="2" eb="4">
      <t>センカ</t>
    </rPh>
    <rPh sb="4" eb="6">
      <t>キカイ</t>
    </rPh>
    <phoneticPr fontId="2"/>
  </si>
  <si>
    <t>二次元コードシステム</t>
    <rPh sb="0" eb="3">
      <t>ニジゲン</t>
    </rPh>
    <phoneticPr fontId="2"/>
  </si>
  <si>
    <t>冷蔵施設</t>
    <rPh sb="0" eb="2">
      <t>レイゾウ</t>
    </rPh>
    <rPh sb="2" eb="4">
      <t>シセツ</t>
    </rPh>
    <phoneticPr fontId="2"/>
  </si>
  <si>
    <t>選果・選別機械</t>
    <rPh sb="0" eb="2">
      <t>センカ</t>
    </rPh>
    <rPh sb="3" eb="5">
      <t>センベツ</t>
    </rPh>
    <rPh sb="5" eb="7">
      <t>キカイ</t>
    </rPh>
    <phoneticPr fontId="2"/>
  </si>
  <si>
    <t>チェック</t>
    <phoneticPr fontId="2"/>
  </si>
  <si>
    <t>（注４）1～6については、目標に係るもののみを記載すること。</t>
    <rPh sb="1" eb="2">
      <t>チュウ</t>
    </rPh>
    <rPh sb="13" eb="15">
      <t>モクヒョウ</t>
    </rPh>
    <rPh sb="16" eb="17">
      <t>カカ</t>
    </rPh>
    <rPh sb="23" eb="25">
      <t>キサイ</t>
    </rPh>
    <phoneticPr fontId="2"/>
  </si>
  <si>
    <t>5 長期</t>
    <rPh sb="2" eb="4">
      <t>チョウキ</t>
    </rPh>
    <phoneticPr fontId="2"/>
  </si>
  <si>
    <t>6 中･短期</t>
    <rPh sb="2" eb="3">
      <t>チュウ</t>
    </rPh>
    <rPh sb="4" eb="6">
      <t>タンキ</t>
    </rPh>
    <phoneticPr fontId="2"/>
  </si>
  <si>
    <t>(日)</t>
    <rPh sb="1" eb="2">
      <t>ニチ</t>
    </rPh>
    <phoneticPr fontId="2"/>
  </si>
  <si>
    <t>構造､規格､能力等</t>
    <rPh sb="0" eb="2">
      <t>コウゾウ</t>
    </rPh>
    <rPh sb="3" eb="5">
      <t>キカク</t>
    </rPh>
    <rPh sb="6" eb="8">
      <t>ノウリョク</t>
    </rPh>
    <rPh sb="8" eb="9">
      <t>トウ</t>
    </rPh>
    <phoneticPr fontId="2"/>
  </si>
  <si>
    <t>事業
単位</t>
    <rPh sb="0" eb="2">
      <t>ジギョウ</t>
    </rPh>
    <rPh sb="3" eb="5">
      <t>タンイ</t>
    </rPh>
    <phoneticPr fontId="2"/>
  </si>
  <si>
    <t>工種又は
施設区分</t>
    <rPh sb="0" eb="2">
      <t>コウシュ</t>
    </rPh>
    <rPh sb="2" eb="3">
      <t>マタ</t>
    </rPh>
    <rPh sb="5" eb="9">
      <t>シセツクブン</t>
    </rPh>
    <phoneticPr fontId="2"/>
  </si>
  <si>
    <t>補助対象外
経費（税込）</t>
    <rPh sb="0" eb="2">
      <t>ホジョ</t>
    </rPh>
    <rPh sb="2" eb="4">
      <t>タイショウ</t>
    </rPh>
    <rPh sb="4" eb="5">
      <t>ガイ</t>
    </rPh>
    <rPh sb="6" eb="8">
      <t>ケイヒ</t>
    </rPh>
    <phoneticPr fontId="2"/>
  </si>
  <si>
    <t>補助対象外
経費（税抜）</t>
    <rPh sb="0" eb="2">
      <t>ホジョ</t>
    </rPh>
    <rPh sb="2" eb="4">
      <t>タイショウ</t>
    </rPh>
    <rPh sb="4" eb="5">
      <t>ガイ</t>
    </rPh>
    <rPh sb="6" eb="8">
      <t>ケイヒ</t>
    </rPh>
    <phoneticPr fontId="2"/>
  </si>
  <si>
    <t>間口</t>
    <rPh sb="0" eb="2">
      <t>マグチ</t>
    </rPh>
    <phoneticPr fontId="2"/>
  </si>
  <si>
    <t>長さ</t>
    <rPh sb="0" eb="1">
      <t>ナガ</t>
    </rPh>
    <phoneticPr fontId="2"/>
  </si>
  <si>
    <t>棟数</t>
    <rPh sb="0" eb="1">
      <t>ムネ</t>
    </rPh>
    <rPh sb="1" eb="2">
      <t>スウ</t>
    </rPh>
    <phoneticPr fontId="2"/>
  </si>
  <si>
    <t>面積</t>
    <rPh sb="0" eb="2">
      <t>メンセキ</t>
    </rPh>
    <phoneticPr fontId="2"/>
  </si>
  <si>
    <t>生産コスト10％以上の削減</t>
    <phoneticPr fontId="2"/>
  </si>
  <si>
    <t>契約栽培10％以上の増かつ50％以上</t>
    <phoneticPr fontId="2"/>
  </si>
  <si>
    <t>販売額又は所得額の増加､かつ新たな雇用を創出</t>
    <phoneticPr fontId="2"/>
  </si>
  <si>
    <t>販売額又は所得額の増加､かつリスク取組計画作成</t>
    <phoneticPr fontId="2"/>
  </si>
  <si>
    <t>販売額10％以上の増加</t>
    <phoneticPr fontId="2"/>
  </si>
  <si>
    <t>所得額10％以上の増加</t>
    <phoneticPr fontId="2"/>
  </si>
  <si>
    <t>中･短期雇用
日数(延べ日数)</t>
    <rPh sb="0" eb="1">
      <t>チュウ</t>
    </rPh>
    <rPh sb="2" eb="4">
      <t>タンキ</t>
    </rPh>
    <rPh sb="4" eb="6">
      <t>コヨウ</t>
    </rPh>
    <rPh sb="7" eb="9">
      <t>ニッスウ</t>
    </rPh>
    <rPh sb="10" eb="11">
      <t>ノ</t>
    </rPh>
    <rPh sb="12" eb="13">
      <t>ニチ</t>
    </rPh>
    <rPh sb="13" eb="14">
      <t>スウ</t>
    </rPh>
    <phoneticPr fontId="2"/>
  </si>
  <si>
    <t>長期
（人）</t>
    <rPh sb="0" eb="2">
      <t>チョウキ</t>
    </rPh>
    <rPh sb="4" eb="5">
      <t>ニン</t>
    </rPh>
    <phoneticPr fontId="2"/>
  </si>
  <si>
    <t>中･短期
（日）</t>
    <rPh sb="0" eb="1">
      <t>チュウ</t>
    </rPh>
    <rPh sb="2" eb="4">
      <t>タンキ</t>
    </rPh>
    <rPh sb="6" eb="7">
      <t>ニチ</t>
    </rPh>
    <phoneticPr fontId="2"/>
  </si>
  <si>
    <t>収益性向上</t>
    <rPh sb="0" eb="3">
      <t>シュウエキセイ</t>
    </rPh>
    <rPh sb="3" eb="5">
      <t>コウジョウ</t>
    </rPh>
    <phoneticPr fontId="2"/>
  </si>
  <si>
    <t>労働環境</t>
    <rPh sb="0" eb="4">
      <t>ロウドウカンキョウ</t>
    </rPh>
    <phoneticPr fontId="2"/>
  </si>
  <si>
    <t>省力化推進</t>
    <rPh sb="0" eb="3">
      <t>ショウリョクカ</t>
    </rPh>
    <rPh sb="3" eb="5">
      <t>スイシン</t>
    </rPh>
    <phoneticPr fontId="2"/>
  </si>
  <si>
    <t>対象外
経費</t>
    <rPh sb="0" eb="3">
      <t>タイショウガイ</t>
    </rPh>
    <rPh sb="4" eb="6">
      <t>ケイヒ</t>
    </rPh>
    <phoneticPr fontId="2"/>
  </si>
  <si>
    <t>（経営体･人）</t>
    <rPh sb="1" eb="4">
      <t>ケイエイタイ</t>
    </rPh>
    <rPh sb="5" eb="6">
      <t>ニン</t>
    </rPh>
    <phoneticPr fontId="2"/>
  </si>
  <si>
    <t>※ 行７を選択してコピーし、【様式３】に貼り付けてください</t>
    <rPh sb="2" eb="3">
      <t>ギョウ</t>
    </rPh>
    <rPh sb="5" eb="7">
      <t>センタク</t>
    </rPh>
    <rPh sb="15" eb="17">
      <t>ヨウシキ</t>
    </rPh>
    <rPh sb="20" eb="21">
      <t>ハ</t>
    </rPh>
    <rPh sb="22" eb="23">
      <t>ツ</t>
    </rPh>
    <phoneticPr fontId="10"/>
  </si>
  <si>
    <t>【様式２】</t>
    <rPh sb="1" eb="3">
      <t>ヨウシキ</t>
    </rPh>
    <phoneticPr fontId="2"/>
  </si>
  <si>
    <t>取組主体計画</t>
    <phoneticPr fontId="2"/>
  </si>
  <si>
    <r>
      <t>事業内容</t>
    </r>
    <r>
      <rPr>
        <sz val="9"/>
        <color theme="1"/>
        <rFont val="ＭＳ ゴシック"/>
        <family val="3"/>
        <charset val="128"/>
      </rPr>
      <t>(機械、数量、面積等。省力化の場合は定植する(している）苗木の種類と本数も記入すること。)</t>
    </r>
    <rPh sb="0" eb="2">
      <t>ジギョウ</t>
    </rPh>
    <rPh sb="15" eb="18">
      <t>ショウリョクカ</t>
    </rPh>
    <rPh sb="19" eb="21">
      <t>バアイ</t>
    </rPh>
    <rPh sb="22" eb="24">
      <t>テイショク</t>
    </rPh>
    <rPh sb="32" eb="34">
      <t>ナエギ</t>
    </rPh>
    <rPh sb="35" eb="37">
      <t>シュルイ</t>
    </rPh>
    <rPh sb="38" eb="40">
      <t>ホンスウ</t>
    </rPh>
    <rPh sb="41" eb="43">
      <t>キニュウ</t>
    </rPh>
    <phoneticPr fontId="10"/>
  </si>
  <si>
    <t>【様式１】</t>
    <rPh sb="1" eb="3">
      <t>ヨウシキ</t>
    </rPh>
    <phoneticPr fontId="10"/>
  </si>
  <si>
    <t>苗木の種類と本数</t>
    <rPh sb="0" eb="2">
      <t>ナエギ</t>
    </rPh>
    <rPh sb="3" eb="5">
      <t>シュルイ</t>
    </rPh>
    <rPh sb="6" eb="8">
      <t>ホンスウ</t>
    </rPh>
    <phoneticPr fontId="2"/>
  </si>
  <si>
    <t>取組主体のうち50歳未満の基幹的農業従事者</t>
    <rPh sb="0" eb="4">
      <t>トリクミシュタイ</t>
    </rPh>
    <rPh sb="9" eb="10">
      <t>サイ</t>
    </rPh>
    <rPh sb="10" eb="12">
      <t>ミマン</t>
    </rPh>
    <rPh sb="13" eb="16">
      <t>キカンテキ</t>
    </rPh>
    <rPh sb="16" eb="18">
      <t>ノウギョウ</t>
    </rPh>
    <rPh sb="18" eb="21">
      <t>ジュウジシャ</t>
    </rPh>
    <phoneticPr fontId="10"/>
  </si>
  <si>
    <t>取組
主体</t>
    <rPh sb="0" eb="2">
      <t>トリク</t>
    </rPh>
    <rPh sb="3" eb="5">
      <t>シュタイ</t>
    </rPh>
    <phoneticPr fontId="2"/>
  </si>
  <si>
    <t>取組主体以外の構成員：色の付いた項目のみ記載すること。</t>
    <rPh sb="0" eb="2">
      <t>トリク</t>
    </rPh>
    <rPh sb="2" eb="4">
      <t>シュタイ</t>
    </rPh>
    <rPh sb="4" eb="6">
      <t>イガイ</t>
    </rPh>
    <rPh sb="7" eb="10">
      <t>コウセイイン</t>
    </rPh>
    <rPh sb="11" eb="12">
      <t>イロ</t>
    </rPh>
    <rPh sb="13" eb="14">
      <t>ツ</t>
    </rPh>
    <rPh sb="16" eb="18">
      <t>コウモク</t>
    </rPh>
    <rPh sb="20" eb="22">
      <t>キサイ</t>
    </rPh>
    <phoneticPr fontId="2"/>
  </si>
  <si>
    <t>但し､｢総販売額｣､｢所得額｣､｢生産コスト｣､｢契約栽培｣の欄は、該当する欄のみ記載すること。</t>
    <phoneticPr fontId="2"/>
  </si>
  <si>
    <t>事業実施主体の合計値から各取組主体の値を差し引いた値をまとめて記載することも可。</t>
    <phoneticPr fontId="2"/>
  </si>
  <si>
    <r>
      <t xml:space="preserve">長期雇用者数
</t>
    </r>
    <r>
      <rPr>
        <sz val="9"/>
        <color theme="1"/>
        <rFont val="游ゴシック"/>
        <family val="3"/>
        <charset val="128"/>
        <scheme val="minor"/>
      </rPr>
      <t>(年150日以上)</t>
    </r>
    <rPh sb="0" eb="2">
      <t>チョウキ</t>
    </rPh>
    <rPh sb="2" eb="4">
      <t>コヨウ</t>
    </rPh>
    <rPh sb="4" eb="5">
      <t>シャ</t>
    </rPh>
    <rPh sb="5" eb="6">
      <t>スウ</t>
    </rPh>
    <rPh sb="8" eb="9">
      <t>ネン</t>
    </rPh>
    <rPh sb="12" eb="13">
      <t>ニチ</t>
    </rPh>
    <rPh sb="13" eb="15">
      <t>イジョウ</t>
    </rPh>
    <phoneticPr fontId="2"/>
  </si>
  <si>
    <t>前年度販売額(千円)</t>
    <rPh sb="0" eb="3">
      <t>ゼンネンド</t>
    </rPh>
    <rPh sb="3" eb="6">
      <t>ハンバイガク</t>
    </rPh>
    <rPh sb="7" eb="8">
      <t>セン</t>
    </rPh>
    <rPh sb="8" eb="9">
      <t>エン</t>
    </rPh>
    <phoneticPr fontId="2"/>
  </si>
  <si>
    <t>波及
性</t>
    <rPh sb="0" eb="2">
      <t>ハキュウ</t>
    </rPh>
    <rPh sb="3" eb="4">
      <t>セイ</t>
    </rPh>
    <phoneticPr fontId="2"/>
  </si>
  <si>
    <t>なお､取組主体以外の構成員の｢総販売額｣､｢生産コスト｣､｢契約栽培｣の欄は、</t>
    <rPh sb="22" eb="24">
      <t>セイサン</t>
    </rPh>
    <rPh sb="30" eb="32">
      <t>ケイヤク</t>
    </rPh>
    <rPh sb="32" eb="34">
      <t>サイバイ</t>
    </rPh>
    <rPh sb="36" eb="37">
      <t>ラン</t>
    </rPh>
    <phoneticPr fontId="2"/>
  </si>
  <si>
    <t>但し､｢所得額｣～｢中･短期雇用日数｣の欄は､該当する欄のみ記載すること。</t>
    <phoneticPr fontId="2"/>
  </si>
  <si>
    <t>取組主体：｢取組主体｣欄に○を付し､すべての項目を記載すること。</t>
    <rPh sb="0" eb="4">
      <t>トリクミシュタイ</t>
    </rPh>
    <rPh sb="6" eb="10">
      <t>トリクミシュタイ</t>
    </rPh>
    <rPh sb="11" eb="12">
      <t>ラン</t>
    </rPh>
    <rPh sb="15" eb="16">
      <t>フ</t>
    </rPh>
    <rPh sb="22" eb="24">
      <t>コウモク</t>
    </rPh>
    <rPh sb="25" eb="27">
      <t>キサイ</t>
    </rPh>
    <phoneticPr fontId="2"/>
  </si>
  <si>
    <t>1棟</t>
    <rPh sb="1" eb="2">
      <t>トウ</t>
    </rPh>
    <phoneticPr fontId="2"/>
  </si>
  <si>
    <t>○ｍ×○ｍ＝○㎡</t>
    <phoneticPr fontId="2"/>
  </si>
  <si>
    <t>農業栽培用ハウス新設整備</t>
    <rPh sb="0" eb="2">
      <t>ノウギョウ</t>
    </rPh>
    <rPh sb="2" eb="5">
      <t>サイバイヨウ</t>
    </rPh>
    <rPh sb="8" eb="10">
      <t>シンセツ</t>
    </rPh>
    <rPh sb="10" eb="12">
      <t>セイビ</t>
    </rPh>
    <phoneticPr fontId="2"/>
  </si>
  <si>
    <t>（注３）「新規雇用」欄には、長期雇用は年間従事日数150日以上、中･短期雇用は1日8時間として換算した値を記載すること。</t>
    <rPh sb="1" eb="2">
      <t>チュウ</t>
    </rPh>
    <rPh sb="5" eb="7">
      <t>シンキ</t>
    </rPh>
    <rPh sb="7" eb="9">
      <t>コヨウ</t>
    </rPh>
    <rPh sb="10" eb="11">
      <t>ラン</t>
    </rPh>
    <rPh sb="14" eb="16">
      <t>チョウキ</t>
    </rPh>
    <rPh sb="16" eb="18">
      <t>コヨウ</t>
    </rPh>
    <rPh sb="19" eb="21">
      <t>ネンカン</t>
    </rPh>
    <rPh sb="21" eb="23">
      <t>ジュウジ</t>
    </rPh>
    <rPh sb="23" eb="25">
      <t>ニッスウ</t>
    </rPh>
    <rPh sb="28" eb="31">
      <t>ニチイジョウ</t>
    </rPh>
    <rPh sb="32" eb="33">
      <t>チュウ</t>
    </rPh>
    <rPh sb="34" eb="36">
      <t>タンキ</t>
    </rPh>
    <rPh sb="36" eb="38">
      <t>コヨウ</t>
    </rPh>
    <rPh sb="40" eb="41">
      <t>ニチ</t>
    </rPh>
    <rPh sb="42" eb="44">
      <t>ジカン</t>
    </rPh>
    <rPh sb="47" eb="49">
      <t>カンサン</t>
    </rPh>
    <rPh sb="51" eb="52">
      <t>アタイ</t>
    </rPh>
    <rPh sb="53" eb="55">
      <t>キサイ</t>
    </rPh>
    <phoneticPr fontId="2"/>
  </si>
  <si>
    <t>事業実施主体の対象作物の面積(a)</t>
    <rPh sb="0" eb="4">
      <t>ジギョウジッシ</t>
    </rPh>
    <rPh sb="4" eb="6">
      <t>シュタイ</t>
    </rPh>
    <rPh sb="7" eb="9">
      <t>タイショウ</t>
    </rPh>
    <rPh sb="9" eb="11">
      <t>サクモツ</t>
    </rPh>
    <rPh sb="12" eb="14">
      <t>メンセキ</t>
    </rPh>
    <phoneticPr fontId="2"/>
  </si>
  <si>
    <t>※事業実施主体の収支計画書（任意様式）、栽培体系（実施計画書２（３）または任意様式）を添付すること。</t>
    <rPh sb="1" eb="3">
      <t>ジギョウ</t>
    </rPh>
    <rPh sb="3" eb="5">
      <t>ジッシ</t>
    </rPh>
    <rPh sb="5" eb="7">
      <t>シュタイ</t>
    </rPh>
    <rPh sb="8" eb="13">
      <t>シュウシケイカクショ</t>
    </rPh>
    <rPh sb="14" eb="18">
      <t>ニンイヨウシキ</t>
    </rPh>
    <rPh sb="43" eb="45">
      <t>テンプ</t>
    </rPh>
    <phoneticPr fontId="2"/>
  </si>
  <si>
    <t>取組主体</t>
    <rPh sb="0" eb="2">
      <t>トリクミ</t>
    </rPh>
    <rPh sb="2" eb="4">
      <t>シュタイ</t>
    </rPh>
    <phoneticPr fontId="10"/>
  </si>
  <si>
    <t>末端交付額（千円）</t>
    <rPh sb="0" eb="2">
      <t>マッタン</t>
    </rPh>
    <rPh sb="2" eb="4">
      <t>コウフ</t>
    </rPh>
    <rPh sb="4" eb="5">
      <t>ガク</t>
    </rPh>
    <rPh sb="6" eb="8">
      <t>センエン</t>
    </rPh>
    <phoneticPr fontId="10"/>
  </si>
  <si>
    <t>県支援（千円）</t>
    <rPh sb="1" eb="3">
      <t>シエン</t>
    </rPh>
    <rPh sb="4" eb="6">
      <t>センエン</t>
    </rPh>
    <phoneticPr fontId="10"/>
  </si>
  <si>
    <t>市町村支援（千円）</t>
    <rPh sb="6" eb="8">
      <t>センエン</t>
    </rPh>
    <phoneticPr fontId="2"/>
  </si>
  <si>
    <t>事業実施主体の取組目標（該当する欄のみ記載）</t>
    <rPh sb="0" eb="6">
      <t>ジギョウジッシシュタイ</t>
    </rPh>
    <rPh sb="7" eb="9">
      <t>トリク</t>
    </rPh>
    <rPh sb="9" eb="11">
      <t>モクヒョウ</t>
    </rPh>
    <rPh sb="12" eb="14">
      <t>ガイトウ</t>
    </rPh>
    <rPh sb="16" eb="17">
      <t>ラン</t>
    </rPh>
    <rPh sb="19" eb="21">
      <t>キサイ</t>
    </rPh>
    <phoneticPr fontId="2"/>
  </si>
  <si>
    <t>新規雇用する
人数･日数</t>
    <rPh sb="0" eb="2">
      <t>シンキ</t>
    </rPh>
    <rPh sb="2" eb="4">
      <t>コヨウ</t>
    </rPh>
    <rPh sb="7" eb="9">
      <t>ニンズウ</t>
    </rPh>
    <rPh sb="10" eb="12">
      <t>ニッスウ</t>
    </rPh>
    <phoneticPr fontId="2"/>
  </si>
  <si>
    <t>　うち50歳未満の基幹的農業従事者</t>
    <rPh sb="5" eb="6">
      <t>サイ</t>
    </rPh>
    <rPh sb="6" eb="8">
      <t>ミマン</t>
    </rPh>
    <rPh sb="9" eb="12">
      <t>キカンテキ</t>
    </rPh>
    <rPh sb="12" eb="14">
      <t>ノウギョウ</t>
    </rPh>
    <rPh sb="14" eb="17">
      <t>ジュウジシャ</t>
    </rPh>
    <phoneticPr fontId="10"/>
  </si>
  <si>
    <t>増減率/増減</t>
    <rPh sb="0" eb="3">
      <t>ゾウゲンリツ</t>
    </rPh>
    <rPh sb="4" eb="6">
      <t>ゾウゲン</t>
    </rPh>
    <phoneticPr fontId="2"/>
  </si>
  <si>
    <t>（注２）増減率の算出に当たっては、小数点以下第2位を切り捨てること。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</si>
  <si>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課税
区分</t>
    <rPh sb="0" eb="2">
      <t>カゼイ</t>
    </rPh>
    <rPh sb="3" eb="5">
      <t>クブン</t>
    </rPh>
    <phoneticPr fontId="2"/>
  </si>
  <si>
    <t>補助金額計算書 【収益性向上対策（農業栽培用ハウス新設整備を除く）】</t>
    <rPh sb="19" eb="21">
      <t>サイバイ</t>
    </rPh>
    <rPh sb="25" eb="27">
      <t>シンセツ</t>
    </rPh>
    <phoneticPr fontId="2"/>
  </si>
  <si>
    <t>補助金額計算書 【収益性向上対策（農業栽培用ハウス新設整備）】</t>
    <rPh sb="19" eb="21">
      <t>サイバイ</t>
    </rPh>
    <rPh sb="25" eb="27">
      <t>シンセツ</t>
    </rPh>
    <phoneticPr fontId="2"/>
  </si>
  <si>
    <t>園芸施設における省エネ・省力化設備等緊急支援事業</t>
    <rPh sb="0" eb="2">
      <t>エンゲイ</t>
    </rPh>
    <rPh sb="2" eb="4">
      <t>シセツ</t>
    </rPh>
    <rPh sb="8" eb="9">
      <t>ショウ</t>
    </rPh>
    <rPh sb="12" eb="15">
      <t>ショウリョクカ</t>
    </rPh>
    <rPh sb="15" eb="17">
      <t>セツビ</t>
    </rPh>
    <rPh sb="17" eb="18">
      <t>トウ</t>
    </rPh>
    <rPh sb="18" eb="22">
      <t>キンキュウシエン</t>
    </rPh>
    <rPh sb="22" eb="2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</si>
</sst>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0.00_ "/>
    <numFmt numFmtId="178" formatCode="[$-411]ge\.m\.d;@"/>
    <numFmt numFmtId="179" formatCode="#,##0_ ;[Red]\-#,##0\ "/>
    <numFmt numFmtId="180" formatCode="#.0&quot;m&quot;\ "/>
    <numFmt numFmtId="181" formatCode="#,##0.00_ "/>
    <numFmt numFmtId="182" formatCode="#,##0&quot;棟&quot;"/>
    <numFmt numFmtId="183" formatCode="#,##0.00&quot;a&quot;"/>
    <numFmt numFmtId="184" formatCode="#,##0_ "/>
    <numFmt numFmtId="185" formatCode="#,##0_);[Red]\(#,##0\)"/>
    <numFmt numFmtId="186" formatCode="#\ ???/???"/>
    <numFmt numFmtId="187" formatCode="#,##0.00_);[Red]\(#,##0.00\)"/>
    <numFmt numFmtId="188" formatCode="0.0%"/>
    <numFmt numFmtId="189" formatCode="0.0_ "/>
  </numFmts>
  <fonts count="7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b/>
      <sz val="16"/>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8"/>
      <name val="ＭＳ 明朝"/>
      <family val="1"/>
      <charset val="128"/>
    </font>
    <font>
      <strike/>
      <sz val="11"/>
      <name val="ＭＳ 明朝"/>
      <family val="1"/>
      <charset val="128"/>
    </font>
    <font>
      <strike/>
      <sz val="11"/>
      <color rgb="FFFF0000"/>
      <name val="ＭＳ 明朝"/>
      <family val="1"/>
      <charset val="128"/>
    </font>
    <font>
      <sz val="9"/>
      <name val="ＭＳ Ｐ明朝"/>
      <family val="1"/>
      <charset val="128"/>
    </font>
    <font>
      <sz val="6"/>
      <name val="ＭＳ 明朝"/>
      <family val="1"/>
      <charset val="128"/>
    </font>
    <font>
      <sz val="16"/>
      <name val="ＭＳ 明朝"/>
      <family val="1"/>
      <charset val="128"/>
    </font>
    <font>
      <sz val="9"/>
      <color theme="1"/>
      <name val="ＭＳ 明朝"/>
      <family val="1"/>
      <charset val="128"/>
    </font>
    <font>
      <sz val="11"/>
      <color rgb="FFFF0000"/>
      <name val="游ゴシック"/>
      <family val="2"/>
      <charset val="128"/>
      <scheme val="minor"/>
    </font>
    <font>
      <sz val="9"/>
      <color theme="1"/>
      <name val="ＭＳ Ｐゴシック"/>
      <family val="3"/>
      <charset val="128"/>
    </font>
    <font>
      <sz val="6"/>
      <color theme="1"/>
      <name val="ＭＳ Ｐゴシック"/>
      <family val="3"/>
      <charset val="128"/>
    </font>
    <font>
      <b/>
      <sz val="22"/>
      <color theme="1"/>
      <name val="メイリオ"/>
      <family val="3"/>
      <charset val="128"/>
    </font>
    <font>
      <sz val="14"/>
      <color theme="1"/>
      <name val="メイリオ"/>
      <family val="3"/>
      <charset val="128"/>
    </font>
    <font>
      <sz val="9"/>
      <color theme="1"/>
      <name val="メイリオ"/>
      <family val="3"/>
      <charset val="128"/>
    </font>
    <font>
      <sz val="8"/>
      <color theme="1"/>
      <name val="メイリオ"/>
      <family val="3"/>
      <charset val="128"/>
    </font>
    <font>
      <b/>
      <sz val="14"/>
      <color theme="1"/>
      <name val="メイリオ"/>
      <family val="3"/>
      <charset val="128"/>
    </font>
    <font>
      <sz val="12"/>
      <name val="メイリオ"/>
      <family val="3"/>
      <charset val="128"/>
    </font>
    <font>
      <sz val="11"/>
      <color theme="1"/>
      <name val="メイリオ"/>
      <family val="3"/>
      <charset val="128"/>
    </font>
    <font>
      <sz val="10"/>
      <color theme="1"/>
      <name val="メイリオ"/>
      <family val="3"/>
      <charset val="128"/>
    </font>
    <font>
      <u/>
      <sz val="11"/>
      <color theme="10"/>
      <name val="游ゴシック"/>
      <family val="2"/>
      <charset val="128"/>
      <scheme val="minor"/>
    </font>
    <font>
      <b/>
      <sz val="18"/>
      <color theme="1"/>
      <name val="メイリオ"/>
      <family val="3"/>
      <charset val="128"/>
    </font>
    <font>
      <sz val="12"/>
      <color theme="1"/>
      <name val="メイリオ"/>
      <family val="3"/>
      <charset val="128"/>
    </font>
    <font>
      <sz val="14"/>
      <name val="メイリオ"/>
      <family val="3"/>
      <charset val="128"/>
    </font>
    <font>
      <sz val="11"/>
      <name val="メイリオ"/>
      <family val="3"/>
      <charset val="128"/>
    </font>
    <font>
      <b/>
      <sz val="18"/>
      <name val="メイリオ"/>
      <family val="3"/>
      <charset val="128"/>
    </font>
    <font>
      <sz val="12"/>
      <color rgb="FFFF0000"/>
      <name val="メイリオ"/>
      <family val="3"/>
      <charset val="128"/>
    </font>
    <font>
      <sz val="11"/>
      <name val="游ゴシック"/>
      <family val="2"/>
      <charset val="128"/>
      <scheme val="minor"/>
    </font>
    <font>
      <sz val="10"/>
      <name val="メイリオ"/>
      <family val="3"/>
      <charset val="128"/>
    </font>
    <font>
      <b/>
      <sz val="9"/>
      <color indexed="81"/>
      <name val="MS P ゴシック"/>
      <family val="3"/>
      <charset val="128"/>
    </font>
    <font>
      <sz val="11"/>
      <name val="ＭＳ Ｐ明朝"/>
      <family val="1"/>
      <charset val="128"/>
    </font>
    <font>
      <sz val="9"/>
      <color theme="1"/>
      <name val="ＭＳ Ｐ明朝"/>
      <family val="1"/>
      <charset val="128"/>
    </font>
    <font>
      <sz val="9"/>
      <color rgb="FFFF0000"/>
      <name val="ＭＳ Ｐ明朝"/>
      <family val="1"/>
      <charset val="128"/>
    </font>
    <font>
      <sz val="9"/>
      <color rgb="FFFF0000"/>
      <name val="游ゴシック"/>
      <family val="3"/>
      <charset val="128"/>
      <scheme val="minor"/>
    </font>
    <font>
      <sz val="12"/>
      <color theme="1"/>
      <name val="游ゴシック"/>
      <family val="2"/>
      <charset val="128"/>
      <scheme val="minor"/>
    </font>
    <font>
      <sz val="20"/>
      <color theme="1"/>
      <name val="游ゴシック"/>
      <family val="2"/>
      <charset val="128"/>
      <scheme val="minor"/>
    </font>
  </fonts>
  <fills count="1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auto="1"/>
      </top>
      <bottom style="medium">
        <color indexed="64"/>
      </bottom>
      <diagonal style="thin">
        <color indexed="64"/>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double">
        <color indexed="64"/>
      </left>
      <right/>
      <top style="hair">
        <color indexed="64"/>
      </top>
      <bottom style="hair">
        <color indexed="64"/>
      </bottom>
      <diagonal/>
    </border>
    <border>
      <left style="hair">
        <color auto="1"/>
      </left>
      <right style="thin">
        <color auto="1"/>
      </right>
      <top style="hair">
        <color indexed="64"/>
      </top>
      <bottom style="hair">
        <color indexed="64"/>
      </bottom>
      <diagonal/>
    </border>
    <border>
      <left style="double">
        <color indexed="64"/>
      </left>
      <right/>
      <top style="hair">
        <color indexed="64"/>
      </top>
      <bottom style="thin">
        <color auto="1"/>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style="double">
        <color auto="1"/>
      </bottom>
      <diagonal/>
    </border>
    <border diagonalUp="1">
      <left/>
      <right style="medium">
        <color indexed="64"/>
      </right>
      <top style="double">
        <color auto="1"/>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xf numFmtId="38" fontId="15" fillId="0" borderId="0" applyFill="0" applyBorder="0" applyAlignment="0" applyProtection="0"/>
    <xf numFmtId="38" fontId="1"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886">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19" fillId="0" borderId="0" xfId="0" applyFont="1">
      <alignment vertical="center"/>
    </xf>
    <xf numFmtId="0" fontId="22" fillId="0" borderId="0" xfId="0" applyFont="1">
      <alignment vertical="center"/>
    </xf>
    <xf numFmtId="38" fontId="19" fillId="0" borderId="0" xfId="1" applyFont="1" applyFill="1" applyBorder="1" applyAlignment="1" applyProtection="1">
      <alignment horizontal="center" vertical="center"/>
    </xf>
    <xf numFmtId="38" fontId="19" fillId="0" borderId="0" xfId="1" applyFont="1" applyFill="1" applyBorder="1" applyAlignment="1" applyProtection="1">
      <alignment vertical="center"/>
    </xf>
    <xf numFmtId="38" fontId="24" fillId="0" borderId="46" xfId="1" applyFont="1" applyFill="1" applyBorder="1" applyAlignment="1" applyProtection="1">
      <alignment vertical="center"/>
    </xf>
    <xf numFmtId="38" fontId="24" fillId="0" borderId="46" xfId="1" applyFont="1" applyFill="1" applyBorder="1" applyAlignment="1" applyProtection="1">
      <alignment horizontal="center" vertical="center" wrapText="1"/>
    </xf>
    <xf numFmtId="38" fontId="24" fillId="0" borderId="46" xfId="1" applyFont="1" applyFill="1" applyBorder="1" applyAlignment="1" applyProtection="1">
      <alignment horizontal="center" vertical="center"/>
    </xf>
    <xf numFmtId="38" fontId="19" fillId="0" borderId="0" xfId="1" applyFont="1" applyFill="1" applyBorder="1" applyAlignment="1" applyProtection="1">
      <alignment horizontal="center" vertical="center" wrapText="1"/>
    </xf>
    <xf numFmtId="38" fontId="19" fillId="0" borderId="0" xfId="1" applyFont="1" applyFill="1" applyBorder="1" applyAlignment="1" applyProtection="1">
      <alignment vertical="center" wrapText="1"/>
    </xf>
    <xf numFmtId="38" fontId="19" fillId="0" borderId="1" xfId="1" applyFont="1" applyFill="1" applyBorder="1" applyAlignment="1" applyProtection="1">
      <alignment horizontal="center" vertical="center"/>
    </xf>
    <xf numFmtId="38" fontId="19" fillId="0" borderId="1" xfId="1" applyFont="1" applyFill="1" applyBorder="1" applyAlignment="1" applyProtection="1">
      <alignment vertical="center"/>
    </xf>
    <xf numFmtId="38" fontId="19" fillId="0" borderId="1" xfId="1" applyFont="1" applyFill="1" applyBorder="1" applyAlignment="1" applyProtection="1">
      <alignment vertical="center" wrapText="1"/>
    </xf>
    <xf numFmtId="178" fontId="19" fillId="0" borderId="1" xfId="1" applyNumberFormat="1" applyFont="1" applyFill="1" applyBorder="1" applyAlignment="1" applyProtection="1">
      <alignment horizontal="center" vertical="center"/>
    </xf>
    <xf numFmtId="9" fontId="19" fillId="0" borderId="1" xfId="1" applyNumberFormat="1" applyFont="1" applyFill="1" applyBorder="1" applyAlignment="1" applyProtection="1">
      <alignment vertical="center"/>
    </xf>
    <xf numFmtId="12" fontId="19" fillId="0" borderId="1" xfId="1" applyNumberFormat="1" applyFont="1" applyFill="1" applyBorder="1" applyAlignment="1" applyProtection="1">
      <alignment horizontal="center" vertical="center"/>
    </xf>
    <xf numFmtId="38" fontId="19" fillId="0" borderId="0" xfId="1" applyFont="1" applyFill="1" applyBorder="1" applyAlignment="1" applyProtection="1">
      <alignment horizontal="left" vertical="center" wrapText="1"/>
    </xf>
    <xf numFmtId="38" fontId="19" fillId="6" borderId="1" xfId="1"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38" fontId="23" fillId="0" borderId="0" xfId="1" applyFont="1" applyFill="1" applyBorder="1" applyAlignment="1" applyProtection="1">
      <alignment vertical="center"/>
    </xf>
    <xf numFmtId="38" fontId="24" fillId="0" borderId="0" xfId="1" applyFont="1" applyFill="1" applyBorder="1" applyAlignment="1" applyProtection="1">
      <alignment horizontal="center" vertical="center"/>
    </xf>
    <xf numFmtId="38" fontId="19" fillId="0" borderId="1" xfId="1" applyFont="1" applyFill="1" applyBorder="1" applyAlignment="1" applyProtection="1">
      <alignment horizontal="center" vertical="center" wrapText="1"/>
    </xf>
    <xf numFmtId="38" fontId="15" fillId="0" borderId="0" xfId="4" applyFill="1" applyBorder="1" applyAlignment="1" applyProtection="1">
      <alignment vertical="center" wrapText="1"/>
    </xf>
    <xf numFmtId="38" fontId="15" fillId="0" borderId="0" xfId="4" applyFill="1" applyBorder="1" applyAlignment="1" applyProtection="1">
      <alignment vertical="center"/>
    </xf>
    <xf numFmtId="38" fontId="15" fillId="0" borderId="0" xfId="4" applyFill="1" applyBorder="1" applyAlignment="1" applyProtection="1">
      <alignment horizontal="right" vertical="center"/>
    </xf>
    <xf numFmtId="38" fontId="15" fillId="0" borderId="0" xfId="4" applyFill="1" applyBorder="1" applyAlignment="1" applyProtection="1">
      <alignment horizontal="right" vertical="center" wrapText="1"/>
    </xf>
    <xf numFmtId="38" fontId="31" fillId="0" borderId="0" xfId="4" applyFont="1" applyFill="1" applyBorder="1" applyAlignment="1" applyProtection="1">
      <alignment vertical="center"/>
    </xf>
    <xf numFmtId="38" fontId="31" fillId="0" borderId="0" xfId="4" applyFont="1" applyFill="1" applyBorder="1" applyAlignment="1" applyProtection="1">
      <alignment horizontal="right" vertical="center"/>
    </xf>
    <xf numFmtId="183" fontId="15" fillId="7" borderId="95" xfId="4" applyNumberFormat="1" applyFill="1" applyBorder="1" applyAlignment="1" applyProtection="1">
      <alignment horizontal="right" vertical="center" wrapText="1"/>
    </xf>
    <xf numFmtId="38" fontId="15" fillId="7" borderId="95" xfId="4" applyFill="1" applyBorder="1" applyAlignment="1" applyProtection="1">
      <alignment horizontal="right" vertical="center" wrapText="1"/>
    </xf>
    <xf numFmtId="38" fontId="15" fillId="7" borderId="121" xfId="4" applyFill="1" applyBorder="1" applyAlignment="1" applyProtection="1">
      <alignment horizontal="right" vertical="center" wrapText="1"/>
    </xf>
    <xf numFmtId="183" fontId="15" fillId="7" borderId="12" xfId="4" applyNumberFormat="1" applyFill="1" applyBorder="1" applyAlignment="1" applyProtection="1">
      <alignment horizontal="right" vertical="center" wrapText="1"/>
    </xf>
    <xf numFmtId="38" fontId="15" fillId="7" borderId="12" xfId="4" applyFill="1" applyBorder="1" applyAlignment="1" applyProtection="1">
      <alignment horizontal="right" vertical="center" wrapText="1"/>
    </xf>
    <xf numFmtId="38" fontId="15" fillId="7" borderId="123" xfId="4" applyFill="1" applyBorder="1" applyAlignment="1" applyProtection="1">
      <alignment horizontal="right" vertical="center" wrapText="1"/>
    </xf>
    <xf numFmtId="183" fontId="15" fillId="7" borderId="39" xfId="4" applyNumberFormat="1" applyFill="1" applyBorder="1" applyAlignment="1" applyProtection="1">
      <alignment horizontal="right" vertical="center" wrapText="1"/>
    </xf>
    <xf numFmtId="0" fontId="53" fillId="9" borderId="1" xfId="0" applyFont="1" applyFill="1" applyBorder="1" applyAlignment="1">
      <alignment horizontal="center" vertical="center"/>
    </xf>
    <xf numFmtId="0" fontId="54" fillId="9" borderId="1" xfId="0" applyFont="1" applyFill="1" applyBorder="1" applyAlignment="1">
      <alignment horizontal="center" vertical="center"/>
    </xf>
    <xf numFmtId="0" fontId="54" fillId="9" borderId="1" xfId="0" applyFont="1" applyFill="1" applyBorder="1" applyAlignment="1">
      <alignment horizontal="center" vertical="center" wrapText="1"/>
    </xf>
    <xf numFmtId="0" fontId="53" fillId="9" borderId="30" xfId="0" applyFont="1" applyFill="1" applyBorder="1" applyAlignment="1">
      <alignment horizontal="center" vertical="center" wrapText="1"/>
    </xf>
    <xf numFmtId="0" fontId="53" fillId="5" borderId="0" xfId="0" applyFont="1" applyFill="1" applyAlignment="1">
      <alignment horizontal="center" vertical="center"/>
    </xf>
    <xf numFmtId="0" fontId="53" fillId="10" borderId="1" xfId="0" applyFont="1" applyFill="1" applyBorder="1" applyAlignment="1">
      <alignment horizontal="center" vertical="center"/>
    </xf>
    <xf numFmtId="0" fontId="57" fillId="0" borderId="1" xfId="0" applyFont="1" applyBorder="1" applyAlignment="1">
      <alignment vertical="center" wrapText="1"/>
    </xf>
    <xf numFmtId="0" fontId="58" fillId="0" borderId="1" xfId="0" applyFont="1" applyBorder="1" applyAlignment="1" applyProtection="1">
      <alignment horizontal="center" vertical="center"/>
      <protection locked="0"/>
    </xf>
    <xf numFmtId="14" fontId="59" fillId="0" borderId="30" xfId="0" applyNumberFormat="1" applyFont="1" applyBorder="1" applyAlignment="1" applyProtection="1">
      <alignment horizontal="left" vertical="center" shrinkToFit="1"/>
      <protection locked="0"/>
    </xf>
    <xf numFmtId="0" fontId="53" fillId="10" borderId="1" xfId="0" applyFont="1" applyFill="1" applyBorder="1" applyAlignment="1">
      <alignment horizontal="center" vertical="center" wrapText="1"/>
    </xf>
    <xf numFmtId="0" fontId="57" fillId="0" borderId="1" xfId="6" applyFont="1" applyFill="1" applyBorder="1">
      <alignment vertical="center"/>
    </xf>
    <xf numFmtId="0" fontId="53" fillId="11" borderId="1" xfId="0" applyFont="1" applyFill="1" applyBorder="1" applyAlignment="1">
      <alignment horizontal="center" vertical="center"/>
    </xf>
    <xf numFmtId="0" fontId="57" fillId="5" borderId="1" xfId="0" applyFont="1" applyFill="1" applyBorder="1" applyAlignment="1">
      <alignment vertical="center" wrapText="1"/>
    </xf>
    <xf numFmtId="14" fontId="54" fillId="0" borderId="30" xfId="0" applyNumberFormat="1" applyFont="1" applyBorder="1" applyAlignment="1" applyProtection="1">
      <alignment horizontal="left" vertical="center" wrapText="1"/>
      <protection locked="0"/>
    </xf>
    <xf numFmtId="0" fontId="62" fillId="0" borderId="1" xfId="0" applyFont="1" applyBorder="1" applyAlignment="1">
      <alignment vertical="center" wrapText="1"/>
    </xf>
    <xf numFmtId="0" fontId="57" fillId="0" borderId="1" xfId="0" applyFont="1" applyBorder="1" applyAlignment="1">
      <alignment horizontal="left" vertical="center" wrapText="1"/>
    </xf>
    <xf numFmtId="0" fontId="53" fillId="11" borderId="51" xfId="0" applyFont="1" applyFill="1" applyBorder="1" applyAlignment="1">
      <alignment horizontal="center" vertical="center"/>
    </xf>
    <xf numFmtId="0" fontId="53" fillId="11" borderId="57" xfId="0" applyFont="1" applyFill="1" applyBorder="1" applyAlignment="1">
      <alignment vertical="center" textRotation="255" shrinkToFit="1"/>
    </xf>
    <xf numFmtId="0" fontId="63" fillId="11" borderId="51" xfId="0" applyFont="1" applyFill="1" applyBorder="1" applyAlignment="1">
      <alignment horizontal="center" vertical="center"/>
    </xf>
    <xf numFmtId="0" fontId="57" fillId="5" borderId="4" xfId="0" applyFont="1" applyFill="1" applyBorder="1" applyAlignment="1">
      <alignment vertical="center" wrapText="1"/>
    </xf>
    <xf numFmtId="0" fontId="57" fillId="5" borderId="13" xfId="0" applyFont="1" applyFill="1" applyBorder="1" applyAlignment="1">
      <alignment vertical="center" wrapText="1"/>
    </xf>
    <xf numFmtId="0" fontId="53" fillId="5" borderId="61" xfId="0" applyFont="1" applyFill="1" applyBorder="1" applyAlignment="1" applyProtection="1">
      <alignment horizontal="center" vertical="center"/>
      <protection locked="0"/>
    </xf>
    <xf numFmtId="14" fontId="59" fillId="5" borderId="134" xfId="0" applyNumberFormat="1" applyFont="1" applyFill="1" applyBorder="1" applyAlignment="1" applyProtection="1">
      <alignment horizontal="center" vertical="center" shrinkToFit="1"/>
      <protection locked="0"/>
    </xf>
    <xf numFmtId="0" fontId="63" fillId="11" borderId="45" xfId="0" applyFont="1" applyFill="1" applyBorder="1" applyAlignment="1">
      <alignment horizontal="center" vertical="center" wrapText="1" shrinkToFit="1"/>
    </xf>
    <xf numFmtId="0" fontId="63" fillId="11" borderId="45" xfId="0" applyFont="1" applyFill="1" applyBorder="1" applyAlignment="1">
      <alignment horizontal="center" vertical="center" shrinkToFit="1"/>
    </xf>
    <xf numFmtId="0" fontId="63" fillId="11" borderId="1" xfId="0" applyFont="1" applyFill="1" applyBorder="1" applyAlignment="1">
      <alignment horizontal="center" vertical="center"/>
    </xf>
    <xf numFmtId="0" fontId="66" fillId="0" borderId="1" xfId="0" applyFont="1" applyBorder="1" applyAlignment="1">
      <alignment vertical="center" wrapText="1"/>
    </xf>
    <xf numFmtId="0" fontId="63" fillId="11" borderId="0" xfId="0" applyFont="1" applyFill="1" applyAlignment="1">
      <alignment horizontal="center" vertical="center" wrapText="1" shrinkToFit="1"/>
    </xf>
    <xf numFmtId="0" fontId="63" fillId="11" borderId="0" xfId="0" applyFont="1" applyFill="1" applyAlignment="1">
      <alignment horizontal="center" vertical="center" shrinkToFit="1"/>
    </xf>
    <xf numFmtId="0" fontId="66" fillId="5" borderId="1" xfId="0" applyFont="1" applyFill="1" applyBorder="1" applyAlignment="1">
      <alignment vertical="center" wrapText="1"/>
    </xf>
    <xf numFmtId="0" fontId="63" fillId="11" borderId="20" xfId="0" applyFont="1" applyFill="1" applyBorder="1" applyAlignment="1">
      <alignment horizontal="center" vertical="center" wrapText="1" shrinkToFit="1"/>
    </xf>
    <xf numFmtId="0" fontId="63" fillId="11" borderId="20" xfId="0" applyFont="1" applyFill="1" applyBorder="1" applyAlignment="1">
      <alignment horizontal="center" vertical="center" shrinkToFit="1"/>
    </xf>
    <xf numFmtId="0" fontId="63" fillId="11" borderId="32" xfId="0" applyFont="1" applyFill="1" applyBorder="1" applyAlignment="1">
      <alignment horizontal="center" vertical="center"/>
    </xf>
    <xf numFmtId="0" fontId="66" fillId="0" borderId="32" xfId="0" applyFont="1" applyBorder="1" applyAlignment="1">
      <alignment vertical="center" wrapText="1"/>
    </xf>
    <xf numFmtId="0" fontId="58" fillId="0" borderId="32" xfId="0" applyFont="1" applyBorder="1" applyAlignment="1" applyProtection="1">
      <alignment horizontal="center" vertical="center"/>
      <protection locked="0"/>
    </xf>
    <xf numFmtId="14" fontId="59" fillId="0" borderId="33" xfId="0" applyNumberFormat="1" applyFont="1" applyBorder="1" applyAlignment="1" applyProtection="1">
      <alignment horizontal="left" vertical="center" shrinkToFit="1"/>
      <protection locked="0"/>
    </xf>
    <xf numFmtId="0" fontId="49" fillId="0" borderId="0" xfId="0" applyFont="1">
      <alignment vertical="center"/>
    </xf>
    <xf numFmtId="0" fontId="67" fillId="0" borderId="0" xfId="0" applyFont="1">
      <alignment vertical="center"/>
    </xf>
    <xf numFmtId="0" fontId="71" fillId="0" borderId="1" xfId="0" applyFont="1" applyBorder="1" applyAlignment="1">
      <alignment horizontal="center" vertical="center"/>
    </xf>
    <xf numFmtId="0" fontId="71" fillId="0" borderId="1" xfId="0" applyFont="1" applyBorder="1">
      <alignment vertical="center"/>
    </xf>
    <xf numFmtId="0" fontId="71" fillId="0" borderId="0" xfId="0" applyFont="1" applyAlignment="1">
      <alignment vertical="center" wrapText="1"/>
    </xf>
    <xf numFmtId="0" fontId="71" fillId="0" borderId="51" xfId="0" applyFont="1" applyBorder="1" applyAlignment="1">
      <alignment vertical="center" wrapText="1"/>
    </xf>
    <xf numFmtId="0" fontId="45" fillId="0" borderId="0" xfId="0" applyFont="1">
      <alignment vertical="center"/>
    </xf>
    <xf numFmtId="0" fontId="71" fillId="0" borderId="75" xfId="0" applyFont="1" applyBorder="1" applyAlignment="1">
      <alignment vertical="center" wrapText="1"/>
    </xf>
    <xf numFmtId="0" fontId="45" fillId="0" borderId="0" xfId="0" applyFont="1" applyAlignment="1">
      <alignment vertical="top" wrapText="1"/>
    </xf>
    <xf numFmtId="0" fontId="71" fillId="0" borderId="75" xfId="0" applyFont="1" applyBorder="1">
      <alignment vertical="center"/>
    </xf>
    <xf numFmtId="0" fontId="45" fillId="0" borderId="0" xfId="0" applyFont="1" applyAlignment="1">
      <alignment vertical="center" wrapText="1"/>
    </xf>
    <xf numFmtId="0" fontId="71" fillId="0" borderId="51" xfId="0" applyFont="1" applyBorder="1" applyAlignment="1">
      <alignment vertical="top" wrapText="1"/>
    </xf>
    <xf numFmtId="0" fontId="71" fillId="0" borderId="75" xfId="0" applyFont="1" applyBorder="1" applyAlignment="1">
      <alignment vertical="top" wrapText="1"/>
    </xf>
    <xf numFmtId="0" fontId="71" fillId="0" borderId="2" xfId="0" applyFont="1" applyBorder="1">
      <alignment vertical="center"/>
    </xf>
    <xf numFmtId="0" fontId="71" fillId="0" borderId="51" xfId="0" applyFont="1" applyBorder="1">
      <alignment vertical="center"/>
    </xf>
    <xf numFmtId="0" fontId="71" fillId="0" borderId="0" xfId="0" applyFont="1" applyAlignment="1">
      <alignment vertical="top" wrapText="1"/>
    </xf>
    <xf numFmtId="0" fontId="71" fillId="0" borderId="2" xfId="0" applyFont="1" applyBorder="1" applyAlignment="1">
      <alignment horizontal="left" vertical="center" wrapText="1"/>
    </xf>
    <xf numFmtId="0" fontId="72" fillId="0" borderId="1" xfId="0" applyFont="1" applyBorder="1">
      <alignment vertical="center"/>
    </xf>
    <xf numFmtId="0" fontId="73" fillId="0" borderId="0" xfId="0" applyFont="1">
      <alignment vertical="center"/>
    </xf>
    <xf numFmtId="0" fontId="72" fillId="0" borderId="2" xfId="0" applyFont="1" applyBorder="1">
      <alignment vertical="center"/>
    </xf>
    <xf numFmtId="0" fontId="71" fillId="0" borderId="1" xfId="0" applyFont="1" applyBorder="1" applyAlignment="1">
      <alignment vertical="center" shrinkToFit="1"/>
    </xf>
    <xf numFmtId="0" fontId="71" fillId="0" borderId="75" xfId="0" applyFont="1" applyBorder="1" applyAlignment="1">
      <alignment vertical="center" shrinkToFit="1"/>
    </xf>
    <xf numFmtId="0" fontId="72" fillId="0" borderId="0" xfId="0" applyFont="1">
      <alignment vertical="center"/>
    </xf>
    <xf numFmtId="0" fontId="74" fillId="0" borderId="0" xfId="0" applyFont="1">
      <alignment vertical="center"/>
    </xf>
    <xf numFmtId="0" fontId="75" fillId="0" borderId="1" xfId="0" applyFont="1" applyBorder="1">
      <alignment vertical="center"/>
    </xf>
    <xf numFmtId="0" fontId="62" fillId="9" borderId="1" xfId="0" applyFont="1" applyFill="1" applyBorder="1" applyAlignment="1">
      <alignment horizontal="center" vertical="center" wrapText="1"/>
    </xf>
    <xf numFmtId="0" fontId="71" fillId="0" borderId="1" xfId="0" applyFont="1" applyBorder="1" applyAlignment="1">
      <alignment horizontal="left" vertical="center" wrapText="1"/>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38" fontId="12" fillId="6" borderId="3" xfId="1" applyFont="1" applyFill="1" applyBorder="1" applyAlignment="1" applyProtection="1">
      <alignment vertical="center" wrapText="1"/>
      <protection locked="0"/>
    </xf>
    <xf numFmtId="38" fontId="12" fillId="6" borderId="4" xfId="1" applyFont="1" applyFill="1" applyBorder="1" applyAlignment="1" applyProtection="1">
      <alignment vertical="center" wrapText="1"/>
      <protection locked="0"/>
    </xf>
    <xf numFmtId="0" fontId="17" fillId="0" borderId="0" xfId="0"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51" xfId="0" applyFont="1" applyBorder="1" applyAlignment="1" applyProtection="1">
      <alignment horizontal="center" vertical="center"/>
      <protection locked="0"/>
    </xf>
    <xf numFmtId="38" fontId="17" fillId="2" borderId="37"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0" fontId="17" fillId="0" borderId="103" xfId="0" applyFont="1" applyBorder="1" applyAlignment="1" applyProtection="1">
      <alignment horizontal="center" vertical="center"/>
      <protection locked="0"/>
    </xf>
    <xf numFmtId="0" fontId="17" fillId="0" borderId="10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105" xfId="0" applyFont="1" applyBorder="1" applyProtection="1">
      <alignment vertical="center"/>
      <protection locked="0"/>
    </xf>
    <xf numFmtId="38" fontId="17" fillId="0" borderId="105" xfId="1" applyFont="1" applyFill="1" applyBorder="1" applyProtection="1">
      <alignment vertical="center"/>
      <protection locked="0"/>
    </xf>
    <xf numFmtId="38" fontId="17" fillId="0" borderId="108" xfId="1" applyFont="1" applyFill="1" applyBorder="1" applyProtection="1">
      <alignment vertical="center"/>
      <protection locked="0"/>
    </xf>
    <xf numFmtId="38" fontId="17" fillId="0" borderId="109" xfId="1" applyFont="1" applyFill="1" applyBorder="1" applyProtection="1">
      <alignment vertical="center"/>
      <protection locked="0"/>
    </xf>
    <xf numFmtId="38" fontId="17" fillId="0" borderId="106" xfId="1" applyFont="1" applyFill="1" applyBorder="1" applyProtection="1">
      <alignment vertical="center"/>
      <protection locked="0"/>
    </xf>
    <xf numFmtId="38" fontId="17" fillId="0" borderId="74" xfId="1" applyFont="1" applyFill="1" applyBorder="1" applyProtection="1">
      <alignment vertical="center"/>
      <protection locked="0"/>
    </xf>
    <xf numFmtId="0" fontId="31" fillId="0" borderId="0" xfId="3" applyFont="1" applyAlignment="1" applyProtection="1">
      <alignment vertical="center"/>
      <protection locked="0"/>
    </xf>
    <xf numFmtId="0" fontId="17" fillId="0" borderId="12" xfId="0" applyFont="1" applyBorder="1" applyProtection="1">
      <alignment vertical="center"/>
      <protection locked="0"/>
    </xf>
    <xf numFmtId="38" fontId="17" fillId="0" borderId="12" xfId="1" applyFont="1" applyFill="1" applyBorder="1" applyProtection="1">
      <alignment vertical="center"/>
      <protection locked="0"/>
    </xf>
    <xf numFmtId="38" fontId="17" fillId="0" borderId="110" xfId="1" applyFont="1" applyFill="1" applyBorder="1" applyProtection="1">
      <alignment vertical="center"/>
      <protection locked="0"/>
    </xf>
    <xf numFmtId="38" fontId="17" fillId="0" borderId="111" xfId="1" applyFont="1" applyFill="1" applyBorder="1" applyProtection="1">
      <alignment vertical="center"/>
      <protection locked="0"/>
    </xf>
    <xf numFmtId="38" fontId="17" fillId="0" borderId="13" xfId="1" applyFont="1" applyFill="1" applyBorder="1" applyProtection="1">
      <alignment vertical="center"/>
      <protection locked="0"/>
    </xf>
    <xf numFmtId="0" fontId="17" fillId="0" borderId="73" xfId="0" applyFont="1" applyBorder="1" applyProtection="1">
      <alignment vertical="center"/>
      <protection locked="0"/>
    </xf>
    <xf numFmtId="38" fontId="17" fillId="0" borderId="73" xfId="1" applyFont="1" applyFill="1" applyBorder="1" applyProtection="1">
      <alignment vertical="center"/>
      <protection locked="0"/>
    </xf>
    <xf numFmtId="38" fontId="17" fillId="0" borderId="112" xfId="1" applyFont="1" applyFill="1" applyBorder="1" applyProtection="1">
      <alignment vertical="center"/>
      <protection locked="0"/>
    </xf>
    <xf numFmtId="38" fontId="17" fillId="0" borderId="113" xfId="1" applyFont="1" applyFill="1" applyBorder="1" applyProtection="1">
      <alignment vertical="center"/>
      <protection locked="0"/>
    </xf>
    <xf numFmtId="38" fontId="17" fillId="0" borderId="58" xfId="1" applyFont="1" applyFill="1" applyBorder="1" applyProtection="1">
      <alignment vertical="center"/>
      <protection locked="0"/>
    </xf>
    <xf numFmtId="0" fontId="17" fillId="2" borderId="37" xfId="0" applyFont="1" applyFill="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29" fillId="0" borderId="0" xfId="0" applyFont="1" applyProtection="1">
      <alignment vertical="center"/>
      <protection locked="0"/>
    </xf>
    <xf numFmtId="38" fontId="17" fillId="2" borderId="105" xfId="1" applyFont="1" applyFill="1" applyBorder="1" applyProtection="1">
      <alignment vertical="center"/>
    </xf>
    <xf numFmtId="38" fontId="17" fillId="2" borderId="37" xfId="4" applyFont="1" applyFill="1" applyBorder="1" applyAlignment="1" applyProtection="1">
      <alignment horizontal="center" vertical="center" wrapText="1"/>
    </xf>
    <xf numFmtId="38" fontId="17" fillId="2" borderId="106" xfId="1" applyFont="1" applyFill="1" applyBorder="1" applyProtection="1">
      <alignment vertical="center"/>
    </xf>
    <xf numFmtId="0" fontId="31" fillId="0" borderId="0" xfId="3" applyFont="1" applyAlignment="1">
      <alignment vertical="center"/>
    </xf>
    <xf numFmtId="38" fontId="17" fillId="2" borderId="12" xfId="1" applyFont="1" applyFill="1" applyBorder="1" applyProtection="1">
      <alignment vertical="center"/>
    </xf>
    <xf numFmtId="38" fontId="17" fillId="2" borderId="13" xfId="1" applyFont="1" applyFill="1" applyBorder="1" applyProtection="1">
      <alignment vertical="center"/>
    </xf>
    <xf numFmtId="38" fontId="17" fillId="2" borderId="73" xfId="1" applyFont="1" applyFill="1" applyBorder="1" applyProtection="1">
      <alignment vertical="center"/>
    </xf>
    <xf numFmtId="38" fontId="17" fillId="2" borderId="58" xfId="1" applyFont="1" applyFill="1" applyBorder="1" applyProtection="1">
      <alignment vertical="center"/>
    </xf>
    <xf numFmtId="0" fontId="17" fillId="2" borderId="37" xfId="0" applyFont="1" applyFill="1" applyBorder="1" applyAlignment="1">
      <alignment horizontal="center" vertical="center"/>
    </xf>
    <xf numFmtId="0" fontId="17" fillId="2" borderId="126" xfId="0" applyFont="1" applyFill="1" applyBorder="1">
      <alignment vertical="center"/>
    </xf>
    <xf numFmtId="38" fontId="17" fillId="2" borderId="2" xfId="1" applyFont="1" applyFill="1" applyBorder="1" applyProtection="1">
      <alignment vertical="center"/>
    </xf>
    <xf numFmtId="38" fontId="17" fillId="2" borderId="137" xfId="1" applyFont="1" applyFill="1" applyBorder="1" applyProtection="1">
      <alignment vertical="center"/>
    </xf>
    <xf numFmtId="38" fontId="17" fillId="2" borderId="136" xfId="1" applyFont="1" applyFill="1" applyBorder="1" applyProtection="1">
      <alignment vertical="center"/>
    </xf>
    <xf numFmtId="0" fontId="17" fillId="2" borderId="114" xfId="0" applyFont="1" applyFill="1" applyBorder="1">
      <alignment vertical="center"/>
    </xf>
    <xf numFmtId="38" fontId="17" fillId="2" borderId="69" xfId="1" applyFont="1" applyFill="1" applyBorder="1" applyProtection="1">
      <alignment vertical="center"/>
    </xf>
    <xf numFmtId="38" fontId="17" fillId="2" borderId="138" xfId="1" applyFont="1" applyFill="1" applyBorder="1" applyProtection="1">
      <alignment vertical="center"/>
    </xf>
    <xf numFmtId="38" fontId="17" fillId="2" borderId="1" xfId="1" applyFont="1" applyFill="1" applyBorder="1" applyProtection="1">
      <alignment vertical="center"/>
    </xf>
    <xf numFmtId="0" fontId="17" fillId="2" borderId="127" xfId="0" applyFont="1" applyFill="1" applyBorder="1" applyAlignment="1">
      <alignment horizontal="center" vertical="center"/>
    </xf>
    <xf numFmtId="38" fontId="17" fillId="2" borderId="51" xfId="1" applyFont="1" applyFill="1" applyBorder="1" applyProtection="1">
      <alignment vertical="center"/>
    </xf>
    <xf numFmtId="38" fontId="17" fillId="2" borderId="51" xfId="0" applyNumberFormat="1" applyFont="1" applyFill="1" applyBorder="1">
      <alignment vertical="center"/>
    </xf>
    <xf numFmtId="38" fontId="17" fillId="2" borderId="92" xfId="1" applyFont="1" applyFill="1" applyBorder="1" applyProtection="1">
      <alignment vertical="center"/>
    </xf>
    <xf numFmtId="0" fontId="17" fillId="2" borderId="98" xfId="0" applyFont="1" applyFill="1" applyBorder="1">
      <alignment vertical="center"/>
    </xf>
    <xf numFmtId="38" fontId="17" fillId="2" borderId="94" xfId="0" applyNumberFormat="1" applyFont="1" applyFill="1" applyBorder="1">
      <alignment vertical="center"/>
    </xf>
    <xf numFmtId="38" fontId="17" fillId="2" borderId="54" xfId="0" applyNumberFormat="1" applyFont="1" applyFill="1" applyBorder="1">
      <alignment vertical="center"/>
    </xf>
    <xf numFmtId="38" fontId="17" fillId="2" borderId="0" xfId="1" applyFont="1" applyFill="1" applyBorder="1" applyProtection="1">
      <alignment vertical="center"/>
    </xf>
    <xf numFmtId="0" fontId="17" fillId="2" borderId="0" xfId="0" applyFont="1" applyFill="1">
      <alignment vertical="center"/>
    </xf>
    <xf numFmtId="0" fontId="17" fillId="2" borderId="0" xfId="0" applyFont="1" applyFill="1" applyAlignment="1">
      <alignment horizontal="right" vertical="center"/>
    </xf>
    <xf numFmtId="0" fontId="12" fillId="0" borderId="0" xfId="0" applyFont="1">
      <alignment vertical="center"/>
    </xf>
    <xf numFmtId="176" fontId="12" fillId="0" borderId="0" xfId="0" applyNumberFormat="1" applyFont="1">
      <alignment vertical="center"/>
    </xf>
    <xf numFmtId="38" fontId="12" fillId="0" borderId="0" xfId="0" applyNumberFormat="1" applyFont="1">
      <alignment vertical="center"/>
    </xf>
    <xf numFmtId="2" fontId="12" fillId="0" borderId="0" xfId="0" applyNumberFormat="1" applyFont="1">
      <alignment vertical="center"/>
    </xf>
    <xf numFmtId="9" fontId="12" fillId="0" borderId="0" xfId="2" applyFont="1" applyAlignment="1" applyProtection="1">
      <alignment vertical="center"/>
    </xf>
    <xf numFmtId="38" fontId="19" fillId="0" borderId="0" xfId="0" applyNumberFormat="1" applyFont="1">
      <alignment vertical="center"/>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44" xfId="0" applyFont="1" applyBorder="1" applyProtection="1">
      <alignment vertical="center"/>
      <protection locked="0"/>
    </xf>
    <xf numFmtId="0" fontId="12" fillId="0" borderId="11" xfId="0" applyFont="1" applyBorder="1" applyProtection="1">
      <alignment vertical="center"/>
      <protection locked="0"/>
    </xf>
    <xf numFmtId="0" fontId="12" fillId="0" borderId="61" xfId="0" applyFont="1" applyBorder="1" applyProtection="1">
      <alignment vertical="center"/>
      <protection locked="0"/>
    </xf>
    <xf numFmtId="0" fontId="12" fillId="0" borderId="14" xfId="0" applyFont="1" applyBorder="1" applyProtection="1">
      <alignment vertical="center"/>
      <protection locked="0"/>
    </xf>
    <xf numFmtId="38" fontId="12" fillId="0" borderId="0" xfId="1" applyFont="1" applyFill="1" applyBorder="1" applyAlignment="1" applyProtection="1">
      <alignment vertical="center" wrapText="1"/>
      <protection locked="0"/>
    </xf>
    <xf numFmtId="38" fontId="12" fillId="6" borderId="11" xfId="1" applyFont="1" applyFill="1" applyBorder="1" applyAlignment="1" applyProtection="1">
      <alignment vertical="center" wrapText="1"/>
      <protection locked="0"/>
    </xf>
    <xf numFmtId="0" fontId="19" fillId="0" borderId="0" xfId="0" applyFont="1" applyProtection="1">
      <alignment vertical="center"/>
      <protection locked="0"/>
    </xf>
    <xf numFmtId="186" fontId="19" fillId="0" borderId="0" xfId="0" applyNumberFormat="1" applyFont="1" applyProtection="1">
      <alignment vertical="center"/>
      <protection locked="0"/>
    </xf>
    <xf numFmtId="38" fontId="14" fillId="0" borderId="0" xfId="1" applyFont="1" applyFill="1" applyBorder="1" applyAlignment="1" applyProtection="1">
      <alignment vertical="center"/>
      <protection locked="0"/>
    </xf>
    <xf numFmtId="38" fontId="14" fillId="0" borderId="0" xfId="1" applyFont="1" applyFill="1" applyBorder="1" applyAlignment="1" applyProtection="1">
      <alignment vertical="center" wrapText="1"/>
      <protection locked="0"/>
    </xf>
    <xf numFmtId="38" fontId="12" fillId="4" borderId="0" xfId="1"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38" fontId="0" fillId="0" borderId="0" xfId="1" applyFont="1" applyFill="1" applyProtection="1">
      <alignment vertical="center"/>
      <protection locked="0"/>
    </xf>
    <xf numFmtId="0" fontId="3" fillId="0" borderId="0" xfId="0" applyFont="1" applyProtection="1">
      <alignment vertical="center"/>
      <protection locked="0"/>
    </xf>
    <xf numFmtId="38" fontId="0" fillId="0" borderId="0" xfId="1" applyFont="1" applyFill="1" applyBorder="1" applyAlignment="1" applyProtection="1">
      <alignment vertical="center"/>
      <protection locked="0"/>
    </xf>
    <xf numFmtId="0" fontId="0" fillId="0" borderId="3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38" fontId="7" fillId="0" borderId="0" xfId="1" applyFont="1" applyFill="1" applyProtection="1">
      <alignment vertical="center"/>
      <protection locked="0"/>
    </xf>
    <xf numFmtId="0" fontId="0" fillId="0" borderId="1" xfId="0"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38" fontId="0" fillId="12" borderId="1" xfId="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38" fontId="0" fillId="0" borderId="9" xfId="1" applyFont="1" applyFill="1" applyBorder="1" applyProtection="1">
      <alignment vertical="center"/>
      <protection locked="0"/>
    </xf>
    <xf numFmtId="38" fontId="0" fillId="0" borderId="9" xfId="1"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38" fontId="0" fillId="0" borderId="12" xfId="1" applyFont="1" applyFill="1" applyBorder="1" applyProtection="1">
      <alignment vertical="center"/>
      <protection locked="0"/>
    </xf>
    <xf numFmtId="38" fontId="0" fillId="0" borderId="12" xfId="1" applyFont="1" applyFill="1" applyBorder="1" applyAlignment="1" applyProtection="1">
      <alignment vertical="center"/>
      <protection locked="0"/>
    </xf>
    <xf numFmtId="0" fontId="0" fillId="0" borderId="39" xfId="0" applyBorder="1" applyAlignment="1" applyProtection="1">
      <alignment horizontal="center" vertical="center"/>
      <protection locked="0"/>
    </xf>
    <xf numFmtId="0" fontId="0" fillId="0" borderId="40" xfId="0" applyBorder="1" applyProtection="1">
      <alignment vertical="center"/>
      <protection locked="0"/>
    </xf>
    <xf numFmtId="0" fontId="0" fillId="0" borderId="39" xfId="0" applyBorder="1" applyProtection="1">
      <alignment vertical="center"/>
      <protection locked="0"/>
    </xf>
    <xf numFmtId="38" fontId="0" fillId="0" borderId="39" xfId="1" applyFont="1" applyFill="1" applyBorder="1" applyProtection="1">
      <alignment vertical="center"/>
      <protection locked="0"/>
    </xf>
    <xf numFmtId="38" fontId="0" fillId="0" borderId="39" xfId="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38" fontId="5" fillId="0" borderId="0" xfId="1" applyFont="1" applyFill="1" applyProtection="1">
      <alignment vertical="center"/>
      <protection locked="0"/>
    </xf>
    <xf numFmtId="0" fontId="0" fillId="0" borderId="0" xfId="0" applyAlignment="1" applyProtection="1">
      <alignment vertical="center" wrapText="1"/>
      <protection locked="0"/>
    </xf>
    <xf numFmtId="38" fontId="0" fillId="2" borderId="9" xfId="1" applyFont="1" applyFill="1" applyBorder="1" applyProtection="1">
      <alignment vertical="center"/>
    </xf>
    <xf numFmtId="38" fontId="0" fillId="2" borderId="12" xfId="1" applyFont="1" applyFill="1" applyBorder="1" applyProtection="1">
      <alignment vertical="center"/>
    </xf>
    <xf numFmtId="38" fontId="0" fillId="2" borderId="39" xfId="1" applyFont="1" applyFill="1" applyBorder="1" applyProtection="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38" fontId="0" fillId="2" borderId="2" xfId="1" applyFont="1" applyFill="1" applyBorder="1" applyAlignment="1" applyProtection="1">
      <alignment horizontal="center" vertical="center"/>
    </xf>
    <xf numFmtId="38" fontId="0" fillId="2" borderId="2" xfId="1" applyFont="1" applyFill="1" applyBorder="1" applyProtection="1">
      <alignment vertical="center"/>
    </xf>
    <xf numFmtId="0" fontId="0" fillId="2" borderId="23" xfId="0" applyFill="1" applyBorder="1">
      <alignment vertical="center"/>
    </xf>
    <xf numFmtId="0" fontId="0" fillId="0" borderId="1" xfId="0" applyBorder="1" applyAlignment="1">
      <alignment horizontal="center" vertical="center"/>
    </xf>
    <xf numFmtId="0" fontId="7" fillId="0" borderId="1" xfId="0" applyFont="1" applyBorder="1">
      <alignment vertical="center"/>
    </xf>
    <xf numFmtId="38" fontId="0" fillId="0" borderId="1" xfId="1" applyFont="1" applyFill="1" applyBorder="1" applyProtection="1">
      <alignment vertical="center"/>
    </xf>
    <xf numFmtId="0" fontId="15" fillId="0" borderId="0" xfId="3" applyAlignment="1" applyProtection="1">
      <alignment vertical="center"/>
      <protection locked="0"/>
    </xf>
    <xf numFmtId="0" fontId="33" fillId="0" borderId="0" xfId="3" applyFont="1" applyAlignment="1" applyProtection="1">
      <alignment vertical="center"/>
      <protection locked="0"/>
    </xf>
    <xf numFmtId="0" fontId="28" fillId="0" borderId="0" xfId="3" applyFont="1" applyAlignment="1" applyProtection="1">
      <alignment horizontal="center" vertical="center"/>
      <protection locked="0"/>
    </xf>
    <xf numFmtId="0" fontId="15" fillId="0" borderId="0" xfId="3" applyAlignment="1" applyProtection="1">
      <alignment horizontal="right"/>
      <protection locked="0"/>
    </xf>
    <xf numFmtId="0" fontId="15" fillId="0" borderId="0" xfId="3" applyAlignment="1" applyProtection="1">
      <alignment horizontal="center" vertical="center"/>
      <protection locked="0"/>
    </xf>
    <xf numFmtId="38" fontId="17" fillId="0" borderId="0" xfId="4" applyFont="1" applyFill="1" applyBorder="1" applyAlignment="1" applyProtection="1">
      <alignment horizontal="center" vertical="center" wrapText="1"/>
      <protection locked="0"/>
    </xf>
    <xf numFmtId="38" fontId="17" fillId="0" borderId="0" xfId="4" applyFont="1" applyFill="1" applyBorder="1" applyAlignment="1" applyProtection="1">
      <alignment vertical="center" wrapText="1"/>
      <protection locked="0"/>
    </xf>
    <xf numFmtId="38" fontId="17" fillId="0" borderId="0" xfId="4" applyFont="1" applyFill="1" applyBorder="1" applyAlignment="1" applyProtection="1">
      <alignment horizontal="center" vertical="center"/>
      <protection locked="0"/>
    </xf>
    <xf numFmtId="38" fontId="17" fillId="0" borderId="0" xfId="5" applyFont="1" applyFill="1" applyBorder="1" applyAlignment="1" applyProtection="1">
      <alignment horizontal="center" vertical="center" wrapText="1"/>
      <protection locked="0"/>
    </xf>
    <xf numFmtId="38" fontId="17" fillId="0" borderId="0" xfId="5" applyFont="1" applyFill="1" applyBorder="1" applyAlignment="1" applyProtection="1">
      <alignment horizontal="left" vertical="center" wrapText="1"/>
      <protection locked="0"/>
    </xf>
    <xf numFmtId="38" fontId="15" fillId="0" borderId="0" xfId="4" applyFill="1" applyBorder="1" applyAlignment="1" applyProtection="1">
      <alignment horizontal="center" vertical="center" shrinkToFit="1"/>
      <protection locked="0"/>
    </xf>
    <xf numFmtId="38" fontId="15" fillId="0" borderId="0" xfId="4" applyFill="1" applyBorder="1" applyAlignment="1" applyProtection="1">
      <alignment vertical="center"/>
      <protection locked="0"/>
    </xf>
    <xf numFmtId="38" fontId="15" fillId="0" borderId="0" xfId="4" applyFill="1" applyBorder="1" applyAlignment="1" applyProtection="1">
      <alignment horizontal="right" vertical="center"/>
      <protection locked="0"/>
    </xf>
    <xf numFmtId="0" fontId="15" fillId="0" borderId="0" xfId="3" applyAlignment="1" applyProtection="1">
      <alignment horizontal="left" vertical="center"/>
      <protection locked="0"/>
    </xf>
    <xf numFmtId="38" fontId="17" fillId="0" borderId="0" xfId="4" applyFont="1" applyAlignment="1" applyProtection="1">
      <alignment vertical="center"/>
      <protection locked="0"/>
    </xf>
    <xf numFmtId="38" fontId="17" fillId="0" borderId="0" xfId="4" applyFont="1" applyFill="1" applyAlignment="1" applyProtection="1">
      <alignment vertical="center"/>
      <protection locked="0"/>
    </xf>
    <xf numFmtId="38" fontId="17" fillId="7" borderId="32" xfId="4" applyFont="1" applyFill="1" applyBorder="1" applyAlignment="1" applyProtection="1">
      <alignment horizontal="center" vertical="center" wrapText="1"/>
      <protection locked="0"/>
    </xf>
    <xf numFmtId="38" fontId="17" fillId="0" borderId="0" xfId="5" applyFont="1" applyFill="1" applyBorder="1" applyAlignment="1" applyProtection="1">
      <alignment vertical="center" wrapText="1"/>
      <protection locked="0"/>
    </xf>
    <xf numFmtId="38" fontId="17" fillId="0" borderId="77" xfId="5" applyFont="1" applyFill="1" applyBorder="1" applyAlignment="1" applyProtection="1">
      <alignment horizontal="center" vertical="center" wrapText="1"/>
      <protection locked="0"/>
    </xf>
    <xf numFmtId="38" fontId="15" fillId="0" borderId="95" xfId="4" applyFill="1" applyBorder="1" applyAlignment="1" applyProtection="1">
      <alignment vertical="center"/>
      <protection locked="0"/>
    </xf>
    <xf numFmtId="38" fontId="15" fillId="8" borderId="95" xfId="4" applyFill="1" applyBorder="1" applyAlignment="1" applyProtection="1">
      <alignment horizontal="center" vertical="center" shrinkToFit="1"/>
      <protection locked="0"/>
    </xf>
    <xf numFmtId="38" fontId="15" fillId="8" borderId="76" xfId="4" applyFill="1" applyBorder="1" applyAlignment="1" applyProtection="1">
      <alignment vertical="center"/>
      <protection locked="0"/>
    </xf>
    <xf numFmtId="38" fontId="30" fillId="0" borderId="0" xfId="4" applyFont="1" applyFill="1" applyBorder="1" applyAlignment="1" applyProtection="1">
      <alignment horizontal="left" vertical="center"/>
      <protection locked="0"/>
    </xf>
    <xf numFmtId="38" fontId="30" fillId="0" borderId="0" xfId="1" applyFont="1" applyAlignment="1" applyProtection="1">
      <alignment vertical="center"/>
      <protection locked="0"/>
    </xf>
    <xf numFmtId="0" fontId="15" fillId="0" borderId="12" xfId="3" applyBorder="1" applyAlignment="1" applyProtection="1">
      <alignment horizontal="center" vertical="center"/>
      <protection locked="0"/>
    </xf>
    <xf numFmtId="38" fontId="15" fillId="0" borderId="12" xfId="4" applyFill="1" applyBorder="1" applyAlignment="1" applyProtection="1">
      <alignment vertical="center"/>
      <protection locked="0"/>
    </xf>
    <xf numFmtId="38" fontId="15" fillId="8" borderId="12" xfId="4" applyFill="1" applyBorder="1" applyAlignment="1" applyProtection="1">
      <alignment horizontal="center" vertical="center" shrinkToFit="1"/>
      <protection locked="0"/>
    </xf>
    <xf numFmtId="38" fontId="15" fillId="8" borderId="12" xfId="4" applyFill="1" applyBorder="1" applyAlignment="1" applyProtection="1">
      <alignment vertical="center"/>
      <protection locked="0"/>
    </xf>
    <xf numFmtId="38" fontId="17" fillId="0" borderId="12" xfId="4" applyFont="1" applyFill="1" applyBorder="1" applyAlignment="1" applyProtection="1">
      <alignment vertical="center"/>
      <protection locked="0"/>
    </xf>
    <xf numFmtId="38" fontId="17" fillId="8" borderId="12" xfId="4" applyFont="1" applyFill="1" applyBorder="1" applyAlignment="1" applyProtection="1">
      <alignment horizontal="center" vertical="center" shrinkToFit="1"/>
      <protection locked="0"/>
    </xf>
    <xf numFmtId="38" fontId="17" fillId="0" borderId="12" xfId="5" applyFont="1" applyFill="1" applyBorder="1" applyAlignment="1" applyProtection="1">
      <alignment horizontal="center" vertical="center" wrapText="1"/>
      <protection locked="0"/>
    </xf>
    <xf numFmtId="38" fontId="17" fillId="0" borderId="49" xfId="5" applyFont="1" applyFill="1" applyBorder="1" applyAlignment="1" applyProtection="1">
      <alignment horizontal="center" vertical="center" wrapText="1"/>
      <protection locked="0"/>
    </xf>
    <xf numFmtId="38" fontId="15" fillId="0" borderId="97" xfId="4" applyFill="1" applyBorder="1" applyAlignment="1" applyProtection="1">
      <alignment vertical="center"/>
      <protection locked="0"/>
    </xf>
    <xf numFmtId="38" fontId="15" fillId="8" borderId="97" xfId="4" applyFill="1" applyBorder="1" applyAlignment="1" applyProtection="1">
      <alignment horizontal="center" vertical="center" shrinkToFit="1"/>
      <protection locked="0"/>
    </xf>
    <xf numFmtId="38" fontId="15" fillId="8" borderId="75" xfId="4" applyFill="1" applyBorder="1" applyAlignment="1" applyProtection="1">
      <alignment vertical="center"/>
      <protection locked="0"/>
    </xf>
    <xf numFmtId="38" fontId="17" fillId="7" borderId="86" xfId="5" applyFont="1" applyFill="1" applyBorder="1" applyAlignment="1" applyProtection="1">
      <alignment horizontal="center" vertical="center" wrapText="1"/>
      <protection locked="0"/>
    </xf>
    <xf numFmtId="38" fontId="17" fillId="0" borderId="7" xfId="5" applyFont="1" applyFill="1" applyBorder="1" applyAlignment="1" applyProtection="1">
      <alignment horizontal="center" vertical="center" wrapText="1"/>
      <protection locked="0"/>
    </xf>
    <xf numFmtId="38" fontId="15" fillId="0" borderId="73" xfId="4" applyFill="1" applyBorder="1" applyAlignment="1" applyProtection="1">
      <alignment vertical="center"/>
      <protection locked="0"/>
    </xf>
    <xf numFmtId="38" fontId="15" fillId="8" borderId="73" xfId="4" applyFill="1" applyBorder="1" applyAlignment="1" applyProtection="1">
      <alignment horizontal="center" vertical="center" shrinkToFit="1"/>
      <protection locked="0"/>
    </xf>
    <xf numFmtId="38" fontId="17" fillId="7" borderId="31" xfId="5" applyFont="1" applyFill="1" applyBorder="1" applyAlignment="1" applyProtection="1">
      <alignment horizontal="center" vertical="center" wrapText="1"/>
    </xf>
    <xf numFmtId="38" fontId="15" fillId="7" borderId="32" xfId="4" applyFill="1" applyBorder="1" applyAlignment="1" applyProtection="1">
      <alignment vertical="center"/>
    </xf>
    <xf numFmtId="38" fontId="15" fillId="7" borderId="33" xfId="4" applyFill="1" applyBorder="1" applyAlignment="1" applyProtection="1">
      <alignment vertical="center"/>
    </xf>
    <xf numFmtId="38" fontId="15" fillId="7" borderId="95" xfId="4" applyFill="1" applyBorder="1" applyAlignment="1" applyProtection="1">
      <alignment vertical="center"/>
    </xf>
    <xf numFmtId="38" fontId="15" fillId="7" borderId="12" xfId="4" applyFill="1" applyBorder="1" applyAlignment="1" applyProtection="1">
      <alignment vertical="center"/>
    </xf>
    <xf numFmtId="38" fontId="17" fillId="7" borderId="12" xfId="4" applyFont="1" applyFill="1" applyBorder="1" applyAlignment="1" applyProtection="1">
      <alignment vertical="center"/>
    </xf>
    <xf numFmtId="38" fontId="15" fillId="7" borderId="97" xfId="4" applyFill="1" applyBorder="1" applyAlignment="1" applyProtection="1">
      <alignment vertical="center"/>
    </xf>
    <xf numFmtId="38" fontId="15" fillId="7" borderId="76" xfId="4" applyFill="1" applyBorder="1" applyAlignment="1" applyProtection="1">
      <alignment vertical="center"/>
    </xf>
    <xf numFmtId="38" fontId="15" fillId="7" borderId="74" xfId="4" applyFill="1" applyBorder="1" applyAlignment="1" applyProtection="1">
      <alignment vertical="center"/>
    </xf>
    <xf numFmtId="38" fontId="15" fillId="7" borderId="77" xfId="4" applyFill="1" applyBorder="1" applyAlignment="1" applyProtection="1">
      <alignment vertical="center"/>
    </xf>
    <xf numFmtId="38" fontId="15" fillId="0" borderId="0" xfId="1" applyFont="1" applyAlignment="1" applyProtection="1">
      <alignment vertical="center"/>
    </xf>
    <xf numFmtId="0" fontId="15" fillId="0" borderId="0" xfId="3" applyAlignment="1">
      <alignment vertical="center"/>
    </xf>
    <xf numFmtId="38" fontId="15" fillId="7" borderId="85" xfId="4" applyFill="1" applyBorder="1" applyAlignment="1" applyProtection="1">
      <alignment vertical="center"/>
    </xf>
    <xf numFmtId="38" fontId="15" fillId="7" borderId="86" xfId="4" applyFill="1" applyBorder="1" applyAlignment="1" applyProtection="1">
      <alignment horizontal="center" vertical="center"/>
    </xf>
    <xf numFmtId="38" fontId="15" fillId="7" borderId="90" xfId="4" applyFill="1" applyBorder="1" applyAlignment="1" applyProtection="1">
      <alignment vertical="center"/>
    </xf>
    <xf numFmtId="38" fontId="15" fillId="7" borderId="86" xfId="4" applyFill="1" applyBorder="1" applyAlignment="1" applyProtection="1">
      <alignment vertical="center"/>
    </xf>
    <xf numFmtId="38" fontId="15" fillId="7" borderId="87" xfId="4" applyFill="1" applyBorder="1" applyAlignment="1" applyProtection="1">
      <alignment vertical="center"/>
    </xf>
    <xf numFmtId="38" fontId="15" fillId="7" borderId="87" xfId="4" applyFill="1" applyBorder="1" applyAlignment="1" applyProtection="1">
      <alignment horizontal="right" vertical="center"/>
    </xf>
    <xf numFmtId="38" fontId="15" fillId="7" borderId="93" xfId="4" applyFill="1" applyBorder="1" applyAlignment="1" applyProtection="1">
      <alignment horizontal="right" vertical="center"/>
    </xf>
    <xf numFmtId="38" fontId="15" fillId="7" borderId="73" xfId="4" applyFill="1" applyBorder="1" applyAlignment="1" applyProtection="1">
      <alignment vertical="center"/>
    </xf>
    <xf numFmtId="38" fontId="17" fillId="2" borderId="36" xfId="4" applyFont="1" applyFill="1" applyBorder="1" applyAlignment="1" applyProtection="1">
      <alignment horizontal="center" vertical="center" wrapText="1"/>
      <protection locked="0"/>
    </xf>
    <xf numFmtId="38" fontId="17" fillId="2" borderId="127" xfId="1" applyFont="1" applyFill="1" applyBorder="1" applyProtection="1">
      <alignment vertical="center"/>
    </xf>
    <xf numFmtId="38" fontId="17" fillId="2" borderId="31" xfId="0" applyNumberFormat="1" applyFont="1" applyFill="1" applyBorder="1">
      <alignment vertical="center"/>
    </xf>
    <xf numFmtId="38" fontId="17" fillId="2" borderId="32" xfId="0" applyNumberFormat="1" applyFont="1" applyFill="1" applyBorder="1">
      <alignment vertical="center"/>
    </xf>
    <xf numFmtId="38" fontId="17" fillId="2" borderId="33" xfId="0" applyNumberFormat="1" applyFont="1" applyFill="1" applyBorder="1">
      <alignment vertical="center"/>
    </xf>
    <xf numFmtId="38" fontId="15" fillId="0" borderId="0" xfId="4" applyFill="1" applyBorder="1" applyAlignment="1" applyProtection="1">
      <alignment horizontal="left" vertical="center" wrapText="1"/>
      <protection locked="0"/>
    </xf>
    <xf numFmtId="38" fontId="28" fillId="0" borderId="0" xfId="4" applyFont="1" applyFill="1" applyBorder="1" applyAlignment="1" applyProtection="1">
      <alignment vertical="center"/>
      <protection locked="0"/>
    </xf>
    <xf numFmtId="38" fontId="32" fillId="0" borderId="0" xfId="4" applyFont="1" applyFill="1" applyBorder="1" applyAlignment="1" applyProtection="1">
      <alignment vertical="center"/>
      <protection locked="0"/>
    </xf>
    <xf numFmtId="38" fontId="15" fillId="0" borderId="0" xfId="4" applyFill="1" applyBorder="1" applyAlignment="1" applyProtection="1">
      <alignment horizontal="center" vertical="center" wrapText="1"/>
      <protection locked="0"/>
    </xf>
    <xf numFmtId="38" fontId="15" fillId="0" borderId="51" xfId="4" applyFill="1" applyBorder="1" applyAlignment="1" applyProtection="1">
      <alignment horizontal="center" vertical="center"/>
      <protection locked="0"/>
    </xf>
    <xf numFmtId="38" fontId="15" fillId="7" borderId="129" xfId="4" applyFill="1" applyBorder="1" applyAlignment="1" applyProtection="1">
      <alignment horizontal="center" vertical="center" wrapText="1"/>
      <protection locked="0"/>
    </xf>
    <xf numFmtId="38" fontId="15" fillId="7" borderId="140" xfId="4" applyFill="1" applyBorder="1" applyAlignment="1" applyProtection="1">
      <alignment horizontal="center" vertical="center" wrapText="1"/>
      <protection locked="0"/>
    </xf>
    <xf numFmtId="38" fontId="15" fillId="7" borderId="141" xfId="4" applyFill="1" applyBorder="1" applyAlignment="1" applyProtection="1">
      <alignment horizontal="center" vertical="center" wrapText="1"/>
      <protection locked="0"/>
    </xf>
    <xf numFmtId="38" fontId="15" fillId="7" borderId="32" xfId="4" applyFill="1" applyBorder="1" applyAlignment="1" applyProtection="1">
      <alignment horizontal="center" vertical="center" wrapText="1"/>
      <protection locked="0"/>
    </xf>
    <xf numFmtId="38" fontId="15" fillId="0" borderId="0" xfId="4" applyFill="1" applyBorder="1" applyAlignment="1" applyProtection="1">
      <alignment horizontal="left" vertical="center"/>
      <protection locked="0"/>
    </xf>
    <xf numFmtId="38" fontId="15" fillId="0" borderId="0" xfId="4" applyFill="1" applyBorder="1" applyAlignment="1" applyProtection="1">
      <alignment horizontal="center" vertical="center"/>
      <protection locked="0"/>
    </xf>
    <xf numFmtId="38" fontId="15" fillId="0" borderId="99" xfId="4" applyFill="1" applyBorder="1" applyAlignment="1" applyProtection="1">
      <alignment horizontal="center" vertical="center" wrapText="1"/>
      <protection locked="0"/>
    </xf>
    <xf numFmtId="38" fontId="15" fillId="5" borderId="117" xfId="4" applyFill="1" applyBorder="1" applyAlignment="1" applyProtection="1">
      <alignment vertical="center"/>
      <protection locked="0"/>
    </xf>
    <xf numFmtId="0" fontId="15" fillId="8" borderId="95" xfId="3" applyFill="1" applyBorder="1" applyAlignment="1" applyProtection="1">
      <alignment horizontal="center" vertical="center" wrapText="1"/>
      <protection locked="0"/>
    </xf>
    <xf numFmtId="180" fontId="15" fillId="0" borderId="118" xfId="3" applyNumberFormat="1" applyBorder="1" applyAlignment="1" applyProtection="1">
      <alignment vertical="center" wrapText="1"/>
      <protection locked="0"/>
    </xf>
    <xf numFmtId="181" fontId="15" fillId="7" borderId="119" xfId="3" applyNumberFormat="1" applyFill="1" applyBorder="1" applyAlignment="1" applyProtection="1">
      <alignment horizontal="center" vertical="center" wrapText="1"/>
      <protection locked="0"/>
    </xf>
    <xf numFmtId="180" fontId="15" fillId="0" borderId="120" xfId="3" applyNumberFormat="1" applyBorder="1" applyAlignment="1" applyProtection="1">
      <alignment vertical="center" wrapText="1"/>
      <protection locked="0"/>
    </xf>
    <xf numFmtId="182" fontId="15" fillId="0" borderId="95" xfId="3" applyNumberFormat="1" applyBorder="1" applyAlignment="1" applyProtection="1">
      <alignment horizontal="center" vertical="center" wrapText="1"/>
      <protection locked="0"/>
    </xf>
    <xf numFmtId="38" fontId="17" fillId="5" borderId="95" xfId="4" applyFont="1" applyFill="1" applyBorder="1" applyAlignment="1" applyProtection="1">
      <alignment horizontal="right" vertical="center" wrapText="1"/>
      <protection locked="0"/>
    </xf>
    <xf numFmtId="38" fontId="15" fillId="0" borderId="0" xfId="1" applyFont="1" applyFill="1" applyBorder="1" applyAlignment="1" applyProtection="1">
      <alignment horizontal="right" vertical="center" wrapText="1"/>
      <protection locked="0"/>
    </xf>
    <xf numFmtId="38" fontId="29" fillId="0" borderId="0" xfId="4" applyFont="1" applyFill="1" applyBorder="1" applyAlignment="1" applyProtection="1">
      <alignment horizontal="center" vertical="center" wrapText="1"/>
      <protection locked="0"/>
    </xf>
    <xf numFmtId="38" fontId="15" fillId="0" borderId="0" xfId="4" applyFill="1" applyBorder="1" applyAlignment="1" applyProtection="1">
      <alignment vertical="center" wrapText="1"/>
      <protection locked="0"/>
    </xf>
    <xf numFmtId="38" fontId="15" fillId="0" borderId="74" xfId="1" applyFont="1" applyFill="1" applyBorder="1" applyAlignment="1" applyProtection="1">
      <alignment vertical="center" wrapText="1"/>
      <protection locked="0"/>
    </xf>
    <xf numFmtId="38" fontId="15" fillId="5" borderId="122" xfId="4" applyFill="1" applyBorder="1" applyAlignment="1" applyProtection="1">
      <alignment vertical="center"/>
      <protection locked="0"/>
    </xf>
    <xf numFmtId="0" fontId="15" fillId="8" borderId="12" xfId="3" applyFill="1" applyBorder="1" applyAlignment="1" applyProtection="1">
      <alignment horizontal="center" vertical="center" wrapText="1"/>
      <protection locked="0"/>
    </xf>
    <xf numFmtId="180" fontId="15" fillId="0" borderId="13" xfId="3" applyNumberFormat="1" applyBorder="1" applyAlignment="1" applyProtection="1">
      <alignment vertical="center" wrapText="1"/>
      <protection locked="0"/>
    </xf>
    <xf numFmtId="181" fontId="15" fillId="7" borderId="61" xfId="3" applyNumberFormat="1" applyFill="1" applyBorder="1" applyAlignment="1" applyProtection="1">
      <alignment horizontal="center" vertical="center" wrapText="1"/>
      <protection locked="0"/>
    </xf>
    <xf numFmtId="180" fontId="15" fillId="0" borderId="14" xfId="3" applyNumberFormat="1" applyBorder="1" applyAlignment="1" applyProtection="1">
      <alignment vertical="center" wrapText="1"/>
      <protection locked="0"/>
    </xf>
    <xf numFmtId="182" fontId="15" fillId="0" borderId="12" xfId="3" applyNumberFormat="1" applyBorder="1" applyAlignment="1" applyProtection="1">
      <alignment horizontal="center" vertical="center" wrapText="1"/>
      <protection locked="0"/>
    </xf>
    <xf numFmtId="38" fontId="17" fillId="5" borderId="12" xfId="4" applyFont="1" applyFill="1" applyBorder="1" applyAlignment="1" applyProtection="1">
      <alignment horizontal="right" vertical="center" wrapText="1"/>
      <protection locked="0"/>
    </xf>
    <xf numFmtId="38" fontId="15" fillId="0" borderId="12" xfId="1" applyFont="1" applyFill="1" applyBorder="1" applyAlignment="1" applyProtection="1">
      <alignment vertical="center" wrapText="1"/>
      <protection locked="0"/>
    </xf>
    <xf numFmtId="38" fontId="15" fillId="5" borderId="124" xfId="4" applyFill="1" applyBorder="1" applyAlignment="1" applyProtection="1">
      <alignment vertical="center"/>
      <protection locked="0"/>
    </xf>
    <xf numFmtId="0" fontId="15" fillId="8" borderId="39" xfId="3" applyFill="1" applyBorder="1" applyAlignment="1" applyProtection="1">
      <alignment horizontal="center" vertical="center" wrapText="1"/>
      <protection locked="0"/>
    </xf>
    <xf numFmtId="180" fontId="15" fillId="0" borderId="40" xfId="3" applyNumberFormat="1" applyBorder="1" applyAlignment="1" applyProtection="1">
      <alignment vertical="center" wrapText="1"/>
      <protection locked="0"/>
    </xf>
    <xf numFmtId="181" fontId="15" fillId="7" borderId="62" xfId="3" applyNumberFormat="1" applyFill="1" applyBorder="1" applyAlignment="1" applyProtection="1">
      <alignment horizontal="center" vertical="center" wrapText="1"/>
      <protection locked="0"/>
    </xf>
    <xf numFmtId="180" fontId="15" fillId="0" borderId="41" xfId="3" applyNumberFormat="1" applyBorder="1" applyAlignment="1" applyProtection="1">
      <alignment vertical="center" wrapText="1"/>
      <protection locked="0"/>
    </xf>
    <xf numFmtId="182" fontId="15" fillId="0" borderId="39" xfId="3" applyNumberFormat="1" applyBorder="1" applyAlignment="1" applyProtection="1">
      <alignment horizontal="center" vertical="center" wrapText="1"/>
      <protection locked="0"/>
    </xf>
    <xf numFmtId="38" fontId="15" fillId="0" borderId="39" xfId="4" applyFill="1" applyBorder="1" applyAlignment="1" applyProtection="1">
      <alignment vertical="center"/>
      <protection locked="0"/>
    </xf>
    <xf numFmtId="38" fontId="15" fillId="8" borderId="39" xfId="4" applyFill="1" applyBorder="1" applyAlignment="1" applyProtection="1">
      <alignment horizontal="center" vertical="center" shrinkToFit="1"/>
      <protection locked="0"/>
    </xf>
    <xf numFmtId="185" fontId="15" fillId="0" borderId="39" xfId="3" applyNumberFormat="1" applyBorder="1" applyAlignment="1" applyProtection="1">
      <alignment vertical="center" wrapText="1"/>
      <protection locked="0"/>
    </xf>
    <xf numFmtId="38" fontId="15" fillId="0" borderId="73" xfId="1" applyFont="1" applyFill="1" applyBorder="1" applyAlignment="1" applyProtection="1">
      <alignment vertical="center" wrapText="1"/>
      <protection locked="0"/>
    </xf>
    <xf numFmtId="184" fontId="15" fillId="0" borderId="0" xfId="3" applyNumberFormat="1" applyAlignment="1" applyProtection="1">
      <alignment horizontal="right" vertical="center" wrapText="1"/>
      <protection locked="0"/>
    </xf>
    <xf numFmtId="0" fontId="15" fillId="0" borderId="0" xfId="3" applyAlignment="1" applyProtection="1">
      <alignment horizontal="center" vertical="center" wrapText="1"/>
      <protection locked="0"/>
    </xf>
    <xf numFmtId="38" fontId="15" fillId="0" borderId="0" xfId="4" applyFill="1" applyBorder="1" applyAlignment="1" applyProtection="1">
      <alignment horizontal="right" vertical="center" wrapText="1"/>
      <protection locked="0"/>
    </xf>
    <xf numFmtId="185" fontId="15" fillId="0" borderId="0" xfId="3" applyNumberFormat="1" applyAlignment="1" applyProtection="1">
      <alignment vertical="center" wrapText="1"/>
      <protection locked="0"/>
    </xf>
    <xf numFmtId="185" fontId="15" fillId="0" borderId="0" xfId="3" applyNumberFormat="1" applyAlignment="1" applyProtection="1">
      <alignment horizontal="right" vertical="center"/>
      <protection locked="0"/>
    </xf>
    <xf numFmtId="184" fontId="31" fillId="0" borderId="0" xfId="3" applyNumberFormat="1" applyFont="1" applyAlignment="1" applyProtection="1">
      <alignment horizontal="center" vertical="center" wrapText="1"/>
      <protection locked="0"/>
    </xf>
    <xf numFmtId="38" fontId="17" fillId="0" borderId="0" xfId="4" quotePrefix="1" applyFont="1" applyFill="1" applyBorder="1" applyAlignment="1" applyProtection="1">
      <alignment horizontal="center" vertical="center" wrapText="1"/>
      <protection locked="0"/>
    </xf>
    <xf numFmtId="0" fontId="15" fillId="0" borderId="0" xfId="3" applyAlignment="1" applyProtection="1">
      <alignment horizontal="center" vertical="center" wrapText="1" shrinkToFit="1"/>
      <protection locked="0"/>
    </xf>
    <xf numFmtId="0" fontId="15" fillId="0" borderId="0" xfId="3" applyAlignment="1" applyProtection="1">
      <alignment horizontal="center" vertical="center" shrinkToFit="1"/>
      <protection locked="0"/>
    </xf>
    <xf numFmtId="38" fontId="17" fillId="0" borderId="0" xfId="4" quotePrefix="1" applyFont="1" applyFill="1" applyBorder="1" applyAlignment="1" applyProtection="1">
      <alignment horizontal="center" vertical="center"/>
      <protection locked="0"/>
    </xf>
    <xf numFmtId="179" fontId="15" fillId="0" borderId="0" xfId="3" applyNumberFormat="1" applyAlignment="1" applyProtection="1">
      <alignment vertical="center"/>
      <protection locked="0"/>
    </xf>
    <xf numFmtId="179" fontId="15" fillId="0" borderId="0" xfId="3" applyNumberFormat="1" applyAlignment="1" applyProtection="1">
      <alignment horizontal="right" vertical="center"/>
      <protection locked="0"/>
    </xf>
    <xf numFmtId="38" fontId="17" fillId="7" borderId="95" xfId="4" applyFont="1" applyFill="1" applyBorder="1" applyAlignment="1" applyProtection="1">
      <alignment horizontal="right" vertical="center" wrapText="1"/>
    </xf>
    <xf numFmtId="38" fontId="17" fillId="7" borderId="12" xfId="4" applyFont="1" applyFill="1" applyBorder="1" applyAlignment="1" applyProtection="1">
      <alignment horizontal="right" vertical="center" wrapText="1"/>
    </xf>
    <xf numFmtId="38" fontId="15" fillId="7" borderId="39" xfId="4" applyFill="1" applyBorder="1" applyAlignment="1" applyProtection="1">
      <alignment vertical="center"/>
    </xf>
    <xf numFmtId="38" fontId="15" fillId="7" borderId="39" xfId="4" applyFill="1" applyBorder="1" applyAlignment="1" applyProtection="1">
      <alignment horizontal="right" vertical="center" shrinkToFit="1"/>
    </xf>
    <xf numFmtId="38" fontId="17" fillId="7" borderId="95" xfId="4" applyFont="1" applyFill="1" applyBorder="1" applyAlignment="1" applyProtection="1">
      <alignment horizontal="right" vertical="center"/>
    </xf>
    <xf numFmtId="38" fontId="17" fillId="7" borderId="12" xfId="4" applyFont="1" applyFill="1" applyBorder="1" applyAlignment="1" applyProtection="1">
      <alignment horizontal="right" vertical="center"/>
    </xf>
    <xf numFmtId="185" fontId="15" fillId="7" borderId="39" xfId="3" applyNumberFormat="1" applyFill="1" applyBorder="1" applyAlignment="1">
      <alignment vertical="center" wrapText="1"/>
    </xf>
    <xf numFmtId="38" fontId="17" fillId="7" borderId="39" xfId="4" applyFont="1" applyFill="1" applyBorder="1" applyAlignment="1" applyProtection="1">
      <alignment horizontal="right" vertical="center" wrapText="1"/>
    </xf>
    <xf numFmtId="185" fontId="15" fillId="7" borderId="39" xfId="3" applyNumberFormat="1" applyFill="1" applyBorder="1" applyAlignment="1">
      <alignment horizontal="right" vertical="center" wrapText="1"/>
    </xf>
    <xf numFmtId="185" fontId="15" fillId="7" borderId="125" xfId="3" applyNumberFormat="1" applyFill="1" applyBorder="1" applyAlignment="1">
      <alignment horizontal="right" vertical="center" wrapText="1"/>
    </xf>
    <xf numFmtId="183" fontId="15" fillId="7" borderId="85" xfId="3" applyNumberFormat="1" applyFill="1" applyBorder="1" applyAlignment="1">
      <alignment vertical="center"/>
    </xf>
    <xf numFmtId="38" fontId="15" fillId="7" borderId="85" xfId="4" applyFill="1" applyBorder="1" applyAlignment="1" applyProtection="1">
      <alignment horizontal="right" vertical="center"/>
    </xf>
    <xf numFmtId="185" fontId="15" fillId="7" borderId="85" xfId="3" applyNumberFormat="1" applyFill="1" applyBorder="1" applyAlignment="1">
      <alignment vertical="center" wrapText="1"/>
    </xf>
    <xf numFmtId="185" fontId="15" fillId="7" borderId="86" xfId="3" applyNumberFormat="1" applyFill="1" applyBorder="1" applyAlignment="1">
      <alignment vertical="center" wrapText="1"/>
    </xf>
    <xf numFmtId="185" fontId="15" fillId="7" borderId="93" xfId="3" applyNumberFormat="1" applyFill="1" applyBorder="1" applyAlignment="1">
      <alignment vertical="center" wrapText="1"/>
    </xf>
    <xf numFmtId="184" fontId="15" fillId="7" borderId="88" xfId="3" applyNumberFormat="1" applyFill="1" applyBorder="1" applyAlignment="1">
      <alignment horizontal="right" vertical="center" wrapText="1"/>
    </xf>
    <xf numFmtId="184" fontId="15" fillId="7" borderId="116" xfId="3" applyNumberFormat="1" applyFill="1" applyBorder="1" applyAlignment="1">
      <alignment horizontal="right" vertical="center" wrapText="1"/>
    </xf>
    <xf numFmtId="184" fontId="31" fillId="0" borderId="0" xfId="3" applyNumberFormat="1" applyFont="1" applyAlignment="1">
      <alignment horizontal="center" vertical="center" wrapText="1"/>
    </xf>
    <xf numFmtId="184" fontId="15" fillId="0" borderId="0" xfId="3" applyNumberFormat="1" applyAlignment="1">
      <alignment horizontal="right" vertical="center" wrapText="1"/>
    </xf>
    <xf numFmtId="38" fontId="17" fillId="0" borderId="0" xfId="1" applyFont="1" applyFill="1" applyBorder="1" applyProtection="1">
      <alignment vertical="center"/>
    </xf>
    <xf numFmtId="38" fontId="17" fillId="0" borderId="0" xfId="4" applyFont="1" applyFill="1" applyBorder="1" applyAlignment="1" applyProtection="1">
      <alignment vertical="center" wrapText="1"/>
    </xf>
    <xf numFmtId="38" fontId="15" fillId="0" borderId="142" xfId="1" applyFont="1" applyFill="1" applyBorder="1" applyAlignment="1" applyProtection="1">
      <alignment horizontal="right" vertical="center" wrapText="1"/>
      <protection locked="0"/>
    </xf>
    <xf numFmtId="38" fontId="15" fillId="0" borderId="143" xfId="1" applyFont="1" applyFill="1" applyBorder="1" applyAlignment="1" applyProtection="1">
      <alignment horizontal="right" vertical="center" wrapText="1"/>
      <protection locked="0"/>
    </xf>
    <xf numFmtId="38" fontId="15" fillId="0" borderId="144" xfId="1" applyFont="1" applyFill="1" applyBorder="1" applyAlignment="1" applyProtection="1">
      <alignment horizontal="right" vertical="center" wrapText="1"/>
      <protection locked="0"/>
    </xf>
    <xf numFmtId="184" fontId="15" fillId="0" borderId="55" xfId="3" applyNumberFormat="1" applyBorder="1" applyAlignment="1" applyProtection="1">
      <alignment horizontal="right" vertical="center" wrapText="1"/>
      <protection locked="0"/>
    </xf>
    <xf numFmtId="0" fontId="40"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6" fillId="0" borderId="0" xfId="0" applyFont="1" applyAlignment="1" applyProtection="1">
      <alignment horizontal="left" vertical="center"/>
      <protection locked="0"/>
    </xf>
    <xf numFmtId="0" fontId="43" fillId="0" borderId="0" xfId="0" applyFont="1" applyProtection="1">
      <alignment vertical="center"/>
      <protection locked="0"/>
    </xf>
    <xf numFmtId="0" fontId="44" fillId="0" borderId="0" xfId="0" applyFont="1" applyProtection="1">
      <alignment vertical="center"/>
      <protection locked="0"/>
    </xf>
    <xf numFmtId="0" fontId="39" fillId="0" borderId="0" xfId="0" applyFont="1" applyProtection="1">
      <alignment vertical="center"/>
      <protection locked="0"/>
    </xf>
    <xf numFmtId="0" fontId="38"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39" fillId="0" borderId="0" xfId="0" applyFont="1" applyAlignment="1" applyProtection="1">
      <alignment horizontal="center" vertical="center"/>
      <protection locked="0"/>
    </xf>
    <xf numFmtId="0" fontId="41" fillId="0" borderId="0" xfId="0" applyFont="1" applyAlignment="1" applyProtection="1">
      <alignment vertical="center" wrapText="1"/>
      <protection locked="0"/>
    </xf>
    <xf numFmtId="0" fontId="41" fillId="0" borderId="0" xfId="0" applyFont="1" applyProtection="1">
      <alignment vertical="center"/>
      <protection locked="0"/>
    </xf>
    <xf numFmtId="38" fontId="41" fillId="0" borderId="0" xfId="0" applyNumberFormat="1" applyFont="1" applyProtection="1">
      <alignment vertical="center"/>
      <protection locked="0"/>
    </xf>
    <xf numFmtId="38" fontId="41" fillId="0" borderId="0" xfId="1" applyFont="1" applyFill="1" applyBorder="1" applyAlignment="1" applyProtection="1">
      <alignment vertical="center"/>
      <protection locked="0"/>
    </xf>
    <xf numFmtId="38" fontId="42" fillId="0" borderId="0" xfId="1" applyFont="1" applyFill="1" applyBorder="1" applyAlignment="1" applyProtection="1">
      <alignment vertical="center"/>
      <protection locked="0"/>
    </xf>
    <xf numFmtId="0" fontId="42" fillId="0" borderId="0" xfId="0" applyFont="1" applyProtection="1">
      <alignment vertical="center"/>
      <protection locked="0"/>
    </xf>
    <xf numFmtId="0" fontId="38" fillId="0" borderId="2"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0" xfId="0" applyFont="1" applyProtection="1">
      <alignment vertical="center"/>
      <protection locked="0"/>
    </xf>
    <xf numFmtId="0" fontId="38" fillId="0" borderId="0" xfId="0" applyFont="1" applyAlignment="1" applyProtection="1">
      <alignment vertical="center" shrinkToFit="1"/>
      <protection locked="0"/>
    </xf>
    <xf numFmtId="0" fontId="38" fillId="0" borderId="0" xfId="0" applyFont="1" applyAlignment="1" applyProtection="1">
      <alignment horizontal="center" vertical="center"/>
      <protection locked="0"/>
    </xf>
    <xf numFmtId="38" fontId="38" fillId="0" borderId="0" xfId="1" applyFont="1" applyFill="1" applyBorder="1" applyAlignment="1" applyProtection="1">
      <alignment horizontal="center" vertical="center"/>
      <protection locked="0"/>
    </xf>
    <xf numFmtId="38" fontId="38" fillId="0" borderId="0" xfId="1" applyFont="1" applyFill="1" applyBorder="1" applyProtection="1">
      <alignment vertical="center"/>
      <protection locked="0"/>
    </xf>
    <xf numFmtId="0" fontId="38" fillId="0" borderId="0" xfId="0" applyFont="1" applyAlignment="1" applyProtection="1">
      <alignment vertical="center" wrapText="1"/>
      <protection locked="0"/>
    </xf>
    <xf numFmtId="38" fontId="38" fillId="0" borderId="0" xfId="1" applyFont="1" applyFill="1" applyBorder="1" applyAlignment="1" applyProtection="1">
      <alignment vertical="center"/>
      <protection locked="0"/>
    </xf>
    <xf numFmtId="0" fontId="40" fillId="0" borderId="0" xfId="0" applyFont="1" applyAlignment="1" applyProtection="1">
      <alignment horizontal="left" vertical="center"/>
      <protection locked="0"/>
    </xf>
    <xf numFmtId="0" fontId="48" fillId="0" borderId="0" xfId="0" applyFont="1" applyProtection="1">
      <alignment vertical="center"/>
      <protection locked="0"/>
    </xf>
    <xf numFmtId="38" fontId="48" fillId="0" borderId="0" xfId="1" applyFont="1" applyFill="1" applyBorder="1" applyAlignment="1" applyProtection="1">
      <alignment vertical="center"/>
      <protection locked="0"/>
    </xf>
    <xf numFmtId="38" fontId="48" fillId="0" borderId="0" xfId="1" applyFont="1" applyFill="1" applyBorder="1" applyProtection="1">
      <alignment vertical="center"/>
      <protection locked="0"/>
    </xf>
    <xf numFmtId="0" fontId="40" fillId="0" borderId="0" xfId="0" applyFont="1" applyAlignment="1">
      <alignment horizontal="left" vertical="center"/>
    </xf>
    <xf numFmtId="38" fontId="0" fillId="2" borderId="8" xfId="1" applyFont="1" applyFill="1" applyBorder="1" applyAlignment="1" applyProtection="1">
      <alignment vertical="center"/>
    </xf>
    <xf numFmtId="0" fontId="9"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2" fillId="6" borderId="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6" borderId="57"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57" xfId="0" applyFont="1" applyBorder="1" applyProtection="1">
      <alignment vertical="center"/>
      <protection locked="0"/>
    </xf>
    <xf numFmtId="0" fontId="12" fillId="0" borderId="4" xfId="0" applyFont="1" applyBorder="1" applyProtection="1">
      <alignment vertical="center"/>
      <protection locked="0"/>
    </xf>
    <xf numFmtId="0" fontId="12" fillId="6" borderId="5" xfId="0" applyFont="1" applyFill="1" applyBorder="1" applyAlignment="1" applyProtection="1">
      <alignment horizontal="center" vertical="center" wrapText="1"/>
      <protection locked="0"/>
    </xf>
    <xf numFmtId="0" fontId="12" fillId="6" borderId="4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49" xfId="0"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0" fontId="12" fillId="6" borderId="63"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6" borderId="46"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176" fontId="12" fillId="0" borderId="45"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0" fontId="12" fillId="0" borderId="5"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63" xfId="0" applyFont="1" applyBorder="1" applyAlignment="1" applyProtection="1">
      <alignment horizontal="left" vertical="center"/>
      <protection locked="0"/>
    </xf>
    <xf numFmtId="0" fontId="12" fillId="0" borderId="4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9"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64" xfId="0" applyFont="1" applyBorder="1" applyAlignment="1" applyProtection="1">
      <alignment horizontal="left" vertical="center"/>
      <protection locked="0"/>
    </xf>
    <xf numFmtId="0" fontId="12" fillId="0" borderId="65" xfId="0" applyFont="1" applyBorder="1" applyAlignment="1" applyProtection="1">
      <alignment horizontal="left" vertical="center"/>
      <protection locked="0"/>
    </xf>
    <xf numFmtId="0" fontId="12" fillId="0" borderId="65" xfId="0" applyFont="1" applyBorder="1" applyAlignment="1" applyProtection="1">
      <alignment horizontal="center" vertical="center"/>
      <protection locked="0"/>
    </xf>
    <xf numFmtId="0" fontId="12" fillId="0" borderId="66" xfId="0" applyFont="1" applyBorder="1" applyAlignment="1" applyProtection="1">
      <alignment horizontal="center" vertical="center"/>
      <protection locked="0"/>
    </xf>
    <xf numFmtId="0" fontId="12" fillId="0" borderId="7" xfId="0" applyFont="1" applyBorder="1" applyAlignment="1" applyProtection="1">
      <alignment horizontal="left" vertical="center" shrinkToFit="1"/>
      <protection locked="0"/>
    </xf>
    <xf numFmtId="0" fontId="12" fillId="0" borderId="46" xfId="0" applyFont="1" applyBorder="1" applyAlignment="1" applyProtection="1">
      <alignment horizontal="left" vertical="center" shrinkToFit="1"/>
      <protection locked="0"/>
    </xf>
    <xf numFmtId="0" fontId="12" fillId="6" borderId="5" xfId="0" applyFont="1" applyFill="1" applyBorder="1" applyAlignment="1" applyProtection="1">
      <alignment horizontal="center" vertical="center"/>
      <protection locked="0"/>
    </xf>
    <xf numFmtId="0" fontId="12" fillId="6" borderId="45" xfId="0" applyFont="1" applyFill="1" applyBorder="1" applyAlignment="1" applyProtection="1">
      <alignment horizontal="center" vertical="center"/>
      <protection locked="0"/>
    </xf>
    <xf numFmtId="0" fontId="12" fillId="6" borderId="6"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12" fillId="6" borderId="46"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45"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38" fontId="12" fillId="0" borderId="3" xfId="1" applyFont="1" applyFill="1" applyBorder="1" applyAlignment="1" applyProtection="1">
      <alignment horizontal="center" vertical="center" wrapText="1"/>
      <protection locked="0"/>
    </xf>
    <xf numFmtId="38" fontId="12" fillId="0" borderId="57"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38" fontId="12" fillId="6" borderId="3" xfId="1" applyFont="1" applyFill="1" applyBorder="1" applyAlignment="1" applyProtection="1">
      <alignment horizontal="center" vertical="center" wrapText="1"/>
      <protection locked="0"/>
    </xf>
    <xf numFmtId="38" fontId="12" fillId="6" borderId="57" xfId="1" applyFont="1" applyFill="1" applyBorder="1" applyAlignment="1" applyProtection="1">
      <alignment horizontal="center" vertical="center" wrapText="1"/>
      <protection locked="0"/>
    </xf>
    <xf numFmtId="38" fontId="12" fillId="6" borderId="4" xfId="1" applyFont="1" applyFill="1" applyBorder="1" applyAlignment="1" applyProtection="1">
      <alignment horizontal="center" vertical="center" wrapText="1"/>
      <protection locked="0"/>
    </xf>
    <xf numFmtId="38" fontId="12" fillId="6" borderId="1" xfId="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38" fontId="12" fillId="6" borderId="5" xfId="1" applyFont="1" applyFill="1" applyBorder="1" applyAlignment="1" applyProtection="1">
      <alignment horizontal="center" vertical="center" wrapText="1"/>
      <protection locked="0"/>
    </xf>
    <xf numFmtId="38" fontId="12" fillId="6" borderId="45" xfId="1" applyFont="1" applyFill="1" applyBorder="1" applyAlignment="1" applyProtection="1">
      <alignment horizontal="center" vertical="center" wrapText="1"/>
      <protection locked="0"/>
    </xf>
    <xf numFmtId="38" fontId="12" fillId="6" borderId="6" xfId="1" applyFont="1" applyFill="1" applyBorder="1" applyAlignment="1" applyProtection="1">
      <alignment horizontal="center" vertical="center" wrapText="1"/>
      <protection locked="0"/>
    </xf>
    <xf numFmtId="38" fontId="12" fillId="6" borderId="49" xfId="1" applyFont="1" applyFill="1" applyBorder="1" applyAlignment="1" applyProtection="1">
      <alignment horizontal="center" vertical="center" wrapText="1"/>
      <protection locked="0"/>
    </xf>
    <xf numFmtId="38" fontId="12" fillId="6" borderId="0" xfId="1" applyFont="1" applyFill="1" applyBorder="1" applyAlignment="1" applyProtection="1">
      <alignment horizontal="center" vertical="center" wrapText="1"/>
      <protection locked="0"/>
    </xf>
    <xf numFmtId="38" fontId="12" fillId="6" borderId="63" xfId="1"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protection locked="0"/>
    </xf>
    <xf numFmtId="0" fontId="12" fillId="0" borderId="67"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38" fontId="12" fillId="6" borderId="7" xfId="1" applyFont="1" applyFill="1" applyBorder="1" applyAlignment="1" applyProtection="1">
      <alignment horizontal="center" vertical="center" wrapText="1"/>
      <protection locked="0"/>
    </xf>
    <xf numFmtId="38" fontId="12" fillId="6" borderId="46" xfId="1" applyFont="1" applyFill="1" applyBorder="1" applyAlignment="1" applyProtection="1">
      <alignment horizontal="center" vertical="center" wrapText="1"/>
      <protection locked="0"/>
    </xf>
    <xf numFmtId="38" fontId="12" fillId="6" borderId="8" xfId="1" applyFont="1" applyFill="1" applyBorder="1" applyAlignment="1" applyProtection="1">
      <alignment horizontal="center" vertical="center" wrapText="1"/>
      <protection locked="0"/>
    </xf>
    <xf numFmtId="0" fontId="12" fillId="0" borderId="7"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6" borderId="1" xfId="0" applyFont="1" applyFill="1" applyBorder="1" applyAlignment="1" applyProtection="1">
      <alignment horizontal="center" vertical="center" wrapText="1"/>
      <protection locked="0"/>
    </xf>
    <xf numFmtId="2" fontId="12" fillId="6" borderId="1" xfId="0" applyNumberFormat="1" applyFont="1" applyFill="1" applyBorder="1" applyAlignment="1">
      <alignment vertical="center" shrinkToFit="1"/>
    </xf>
    <xf numFmtId="2" fontId="12" fillId="6" borderId="1" xfId="0" applyNumberFormat="1" applyFont="1" applyFill="1" applyBorder="1">
      <alignment vertical="center"/>
    </xf>
    <xf numFmtId="177" fontId="12" fillId="6" borderId="1" xfId="0" applyNumberFormat="1" applyFont="1" applyFill="1" applyBorder="1" applyAlignment="1">
      <alignment vertical="center" wrapText="1" shrinkToFit="1"/>
    </xf>
    <xf numFmtId="0" fontId="12" fillId="6" borderId="1" xfId="0" applyFont="1" applyFill="1" applyBorder="1" applyAlignment="1">
      <alignment vertical="center" wrapText="1" shrinkToFit="1"/>
    </xf>
    <xf numFmtId="0" fontId="12" fillId="6" borderId="3" xfId="0" applyFont="1" applyFill="1" applyBorder="1" applyAlignment="1">
      <alignment vertical="center" wrapText="1" shrinkToFit="1"/>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38" fontId="12" fillId="0" borderId="5" xfId="1" applyFont="1" applyFill="1" applyBorder="1" applyAlignment="1" applyProtection="1">
      <alignment vertical="center" wrapText="1"/>
      <protection locked="0"/>
    </xf>
    <xf numFmtId="38" fontId="12" fillId="0" borderId="45" xfId="1" applyFont="1" applyFill="1" applyBorder="1" applyAlignment="1" applyProtection="1">
      <alignment vertical="center" wrapText="1"/>
      <protection locked="0"/>
    </xf>
    <xf numFmtId="38" fontId="12" fillId="0" borderId="6" xfId="1" applyFont="1" applyFill="1" applyBorder="1" applyAlignment="1" applyProtection="1">
      <alignment vertical="center" wrapText="1"/>
      <protection locked="0"/>
    </xf>
    <xf numFmtId="38" fontId="12" fillId="0" borderId="49" xfId="1" applyFont="1" applyFill="1" applyBorder="1" applyAlignment="1" applyProtection="1">
      <alignment vertical="center" wrapText="1"/>
      <protection locked="0"/>
    </xf>
    <xf numFmtId="38" fontId="12" fillId="0" borderId="0" xfId="1" applyFont="1" applyFill="1" applyBorder="1" applyAlignment="1" applyProtection="1">
      <alignment vertical="center" wrapText="1"/>
      <protection locked="0"/>
    </xf>
    <xf numFmtId="38" fontId="12" fillId="0" borderId="63" xfId="1" applyFont="1" applyFill="1" applyBorder="1" applyAlignment="1" applyProtection="1">
      <alignment vertical="center" wrapText="1"/>
      <protection locked="0"/>
    </xf>
    <xf numFmtId="38" fontId="12" fillId="0" borderId="7" xfId="1" applyFont="1" applyFill="1" applyBorder="1" applyAlignment="1" applyProtection="1">
      <alignment vertical="center" wrapText="1"/>
      <protection locked="0"/>
    </xf>
    <xf numFmtId="38" fontId="12" fillId="0" borderId="46" xfId="1" applyFont="1" applyFill="1" applyBorder="1" applyAlignment="1" applyProtection="1">
      <alignment vertical="center" wrapText="1"/>
      <protection locked="0"/>
    </xf>
    <xf numFmtId="38" fontId="12" fillId="0" borderId="8" xfId="1" applyFont="1" applyFill="1" applyBorder="1" applyAlignment="1" applyProtection="1">
      <alignment vertical="center" wrapText="1"/>
      <protection locked="0"/>
    </xf>
    <xf numFmtId="0" fontId="12" fillId="6" borderId="2" xfId="0" applyFont="1" applyFill="1" applyBorder="1" applyAlignment="1" applyProtection="1">
      <alignment horizontal="center" vertical="center" wrapText="1" shrinkToFit="1"/>
      <protection locked="0"/>
    </xf>
    <xf numFmtId="0" fontId="12" fillId="6" borderId="2" xfId="0" applyFont="1" applyFill="1" applyBorder="1" applyAlignment="1" applyProtection="1">
      <alignment horizontal="center" vertical="center" shrinkToFit="1"/>
      <protection locked="0"/>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wrapText="1" shrinkToFit="1"/>
      <protection locked="0"/>
    </xf>
    <xf numFmtId="0" fontId="12" fillId="6" borderId="3" xfId="0" applyFont="1" applyFill="1" applyBorder="1" applyAlignment="1" applyProtection="1">
      <alignment horizontal="center" vertical="center" wrapText="1" shrinkToFit="1"/>
      <protection locked="0"/>
    </xf>
    <xf numFmtId="9" fontId="12" fillId="6" borderId="1" xfId="2" applyFont="1" applyFill="1" applyBorder="1" applyAlignment="1" applyProtection="1">
      <alignment vertical="center" wrapText="1"/>
    </xf>
    <xf numFmtId="38" fontId="17" fillId="0" borderId="1" xfId="1" applyFont="1" applyFill="1" applyBorder="1" applyAlignment="1" applyProtection="1">
      <alignment vertical="center" wrapText="1"/>
      <protection locked="0"/>
    </xf>
    <xf numFmtId="38" fontId="17" fillId="0" borderId="1" xfId="1" applyFont="1" applyFill="1" applyBorder="1" applyAlignment="1" applyProtection="1">
      <alignment horizontal="right" vertical="center" wrapText="1"/>
      <protection locked="0"/>
    </xf>
    <xf numFmtId="38" fontId="17" fillId="6" borderId="3" xfId="1" applyFont="1" applyFill="1" applyBorder="1" applyAlignment="1" applyProtection="1">
      <alignment horizontal="center" vertical="center" wrapText="1"/>
      <protection locked="0"/>
    </xf>
    <xf numFmtId="38" fontId="17" fillId="6" borderId="57" xfId="1" applyFont="1" applyFill="1" applyBorder="1" applyAlignment="1" applyProtection="1">
      <alignment horizontal="center" vertical="center" wrapText="1"/>
      <protection locked="0"/>
    </xf>
    <xf numFmtId="38" fontId="17" fillId="6" borderId="4" xfId="1" applyFont="1" applyFill="1" applyBorder="1" applyAlignment="1" applyProtection="1">
      <alignment horizontal="center" vertical="center" wrapText="1"/>
      <protection locked="0"/>
    </xf>
    <xf numFmtId="38" fontId="17" fillId="0" borderId="1" xfId="1" applyFont="1" applyFill="1" applyBorder="1" applyAlignment="1" applyProtection="1">
      <alignment horizontal="center" vertical="center" wrapText="1"/>
      <protection locked="0"/>
    </xf>
    <xf numFmtId="38" fontId="17" fillId="0" borderId="5" xfId="1" applyFont="1" applyFill="1" applyBorder="1" applyAlignment="1" applyProtection="1">
      <alignment horizontal="left" vertical="center" wrapText="1"/>
      <protection locked="0"/>
    </xf>
    <xf numFmtId="38" fontId="17" fillId="0" borderId="45" xfId="1" applyFont="1" applyFill="1" applyBorder="1" applyAlignment="1" applyProtection="1">
      <alignment horizontal="left" vertical="center" wrapText="1"/>
      <protection locked="0"/>
    </xf>
    <xf numFmtId="38" fontId="17" fillId="0" borderId="6" xfId="1" applyFont="1" applyFill="1" applyBorder="1" applyAlignment="1" applyProtection="1">
      <alignment horizontal="left" vertical="center" wrapText="1"/>
      <protection locked="0"/>
    </xf>
    <xf numFmtId="38" fontId="17" fillId="0" borderId="49" xfId="1" applyFont="1" applyFill="1" applyBorder="1" applyAlignment="1" applyProtection="1">
      <alignment horizontal="left" vertical="center" wrapText="1"/>
      <protection locked="0"/>
    </xf>
    <xf numFmtId="38" fontId="17" fillId="0" borderId="0" xfId="1" applyFont="1" applyFill="1" applyBorder="1" applyAlignment="1" applyProtection="1">
      <alignment horizontal="left" vertical="center" wrapText="1"/>
      <protection locked="0"/>
    </xf>
    <xf numFmtId="38" fontId="17" fillId="0" borderId="63" xfId="1" applyFont="1" applyFill="1" applyBorder="1" applyAlignment="1" applyProtection="1">
      <alignment horizontal="left" vertical="center" wrapText="1"/>
      <protection locked="0"/>
    </xf>
    <xf numFmtId="38" fontId="17" fillId="0" borderId="7" xfId="1" applyFont="1" applyFill="1" applyBorder="1" applyAlignment="1" applyProtection="1">
      <alignment horizontal="left" vertical="center" wrapText="1"/>
      <protection locked="0"/>
    </xf>
    <xf numFmtId="38" fontId="17" fillId="0" borderId="46" xfId="1" applyFont="1" applyFill="1" applyBorder="1" applyAlignment="1" applyProtection="1">
      <alignment horizontal="left" vertical="center" wrapText="1"/>
      <protection locked="0"/>
    </xf>
    <xf numFmtId="38" fontId="17" fillId="0" borderId="8" xfId="1" applyFont="1" applyFill="1" applyBorder="1" applyAlignment="1" applyProtection="1">
      <alignment horizontal="left" vertical="center" wrapText="1"/>
      <protection locked="0"/>
    </xf>
    <xf numFmtId="38" fontId="12" fillId="6" borderId="3" xfId="1" applyFont="1" applyFill="1" applyBorder="1" applyAlignment="1" applyProtection="1">
      <alignment vertical="center" wrapText="1"/>
    </xf>
    <xf numFmtId="38" fontId="12" fillId="6" borderId="57" xfId="1" applyFont="1" applyFill="1" applyBorder="1" applyAlignment="1" applyProtection="1">
      <alignment vertical="center" wrapText="1"/>
    </xf>
    <xf numFmtId="38" fontId="12" fillId="6" borderId="10" xfId="1" applyFont="1" applyFill="1" applyBorder="1" applyAlignment="1" applyProtection="1">
      <alignment vertical="center" wrapText="1"/>
    </xf>
    <xf numFmtId="38" fontId="12" fillId="6" borderId="44" xfId="1" applyFont="1" applyFill="1" applyBorder="1" applyAlignment="1" applyProtection="1">
      <alignment vertical="center" wrapText="1"/>
    </xf>
    <xf numFmtId="38" fontId="17" fillId="0" borderId="58" xfId="1" applyFont="1" applyFill="1" applyBorder="1" applyAlignment="1" applyProtection="1">
      <alignment vertical="center"/>
      <protection locked="0"/>
    </xf>
    <xf numFmtId="38" fontId="17" fillId="0" borderId="59" xfId="1" applyFont="1" applyFill="1" applyBorder="1" applyAlignment="1" applyProtection="1">
      <alignment vertical="center"/>
      <protection locked="0"/>
    </xf>
    <xf numFmtId="38" fontId="17" fillId="0" borderId="60" xfId="1" applyFont="1" applyFill="1" applyBorder="1" applyAlignment="1" applyProtection="1">
      <alignment vertical="center"/>
      <protection locked="0"/>
    </xf>
    <xf numFmtId="38" fontId="12" fillId="6" borderId="4" xfId="1" applyFont="1" applyFill="1" applyBorder="1" applyAlignment="1" applyProtection="1">
      <alignment vertical="center" wrapText="1"/>
    </xf>
    <xf numFmtId="38" fontId="12" fillId="6" borderId="57" xfId="1" applyFont="1" applyFill="1" applyBorder="1" applyAlignment="1" applyProtection="1">
      <alignment horizontal="distributed" vertical="center" wrapText="1"/>
      <protection locked="0"/>
    </xf>
    <xf numFmtId="13" fontId="12" fillId="6" borderId="3" xfId="1" applyNumberFormat="1" applyFont="1" applyFill="1" applyBorder="1" applyAlignment="1" applyProtection="1">
      <alignment horizontal="center" vertical="center" shrinkToFit="1"/>
    </xf>
    <xf numFmtId="13" fontId="12" fillId="6" borderId="4" xfId="1" applyNumberFormat="1" applyFont="1" applyFill="1" applyBorder="1" applyAlignment="1" applyProtection="1">
      <alignment horizontal="center" vertical="center" shrinkToFit="1"/>
    </xf>
    <xf numFmtId="38" fontId="16" fillId="6" borderId="3" xfId="1" applyFont="1" applyFill="1" applyBorder="1" applyAlignment="1" applyProtection="1">
      <alignment horizontal="center" vertical="center" wrapText="1"/>
      <protection locked="0"/>
    </xf>
    <xf numFmtId="38" fontId="16" fillId="6" borderId="57" xfId="1" applyFont="1" applyFill="1" applyBorder="1" applyAlignment="1" applyProtection="1">
      <alignment horizontal="center" vertical="center" wrapText="1"/>
      <protection locked="0"/>
    </xf>
    <xf numFmtId="38" fontId="16" fillId="6" borderId="4" xfId="1" applyFont="1" applyFill="1" applyBorder="1" applyAlignment="1" applyProtection="1">
      <alignment horizontal="center" vertical="center" wrapText="1"/>
      <protection locked="0"/>
    </xf>
    <xf numFmtId="38" fontId="12" fillId="6" borderId="70" xfId="1" applyFont="1" applyFill="1" applyBorder="1" applyAlignment="1" applyProtection="1">
      <alignment vertical="center" wrapText="1"/>
    </xf>
    <xf numFmtId="38" fontId="12" fillId="6" borderId="71" xfId="1" applyFont="1" applyFill="1" applyBorder="1" applyAlignment="1" applyProtection="1">
      <alignment vertical="center" wrapText="1"/>
    </xf>
    <xf numFmtId="38" fontId="12" fillId="6" borderId="72" xfId="1" applyFont="1" applyFill="1" applyBorder="1" applyAlignment="1" applyProtection="1">
      <alignment vertical="center" wrapText="1"/>
    </xf>
    <xf numFmtId="38" fontId="16" fillId="6" borderId="70" xfId="1" applyFont="1" applyFill="1" applyBorder="1" applyAlignment="1" applyProtection="1">
      <alignment horizontal="center" vertical="center" wrapText="1" shrinkToFit="1"/>
      <protection locked="0"/>
    </xf>
    <xf numFmtId="38" fontId="16" fillId="6" borderId="71" xfId="1" applyFont="1" applyFill="1" applyBorder="1" applyAlignment="1" applyProtection="1">
      <alignment horizontal="center" vertical="center" shrinkToFit="1"/>
      <protection locked="0"/>
    </xf>
    <xf numFmtId="38" fontId="16" fillId="6" borderId="72" xfId="1" applyFont="1" applyFill="1" applyBorder="1" applyAlignment="1" applyProtection="1">
      <alignment horizontal="center" vertical="center" shrinkToFit="1"/>
      <protection locked="0"/>
    </xf>
    <xf numFmtId="38" fontId="12" fillId="6" borderId="69"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38" fontId="16" fillId="6" borderId="69" xfId="1" applyFont="1" applyFill="1" applyBorder="1" applyAlignment="1" applyProtection="1">
      <alignment horizontal="center" vertical="center" wrapText="1"/>
      <protection locked="0"/>
    </xf>
    <xf numFmtId="38" fontId="16" fillId="6" borderId="1" xfId="1" applyFont="1" applyFill="1" applyBorder="1" applyAlignment="1" applyProtection="1">
      <alignment horizontal="center" vertical="center" wrapText="1"/>
      <protection locked="0"/>
    </xf>
    <xf numFmtId="38" fontId="16" fillId="6" borderId="3" xfId="1" applyFont="1" applyFill="1" applyBorder="1" applyAlignment="1" applyProtection="1">
      <alignment horizontal="center" vertical="center" wrapText="1" shrinkToFit="1"/>
      <protection locked="0"/>
    </xf>
    <xf numFmtId="38" fontId="16" fillId="6" borderId="57" xfId="1" applyFont="1" applyFill="1" applyBorder="1" applyAlignment="1" applyProtection="1">
      <alignment horizontal="center" vertical="center" shrinkToFit="1"/>
      <protection locked="0"/>
    </xf>
    <xf numFmtId="38" fontId="16" fillId="6" borderId="4" xfId="1" applyFont="1" applyFill="1" applyBorder="1" applyAlignment="1" applyProtection="1">
      <alignment horizontal="center" vertical="center" shrinkToFit="1"/>
      <protection locked="0"/>
    </xf>
    <xf numFmtId="0" fontId="13" fillId="3" borderId="46"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9" fillId="6" borderId="57" xfId="0" applyFont="1" applyFill="1" applyBorder="1" applyAlignment="1" applyProtection="1">
      <alignment horizontal="center" vertical="center"/>
      <protection locked="0"/>
    </xf>
    <xf numFmtId="0" fontId="19" fillId="6"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57"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0" fillId="2" borderId="7" xfId="1" applyFont="1" applyFill="1" applyBorder="1" applyAlignment="1" applyProtection="1">
      <alignment vertical="center"/>
    </xf>
    <xf numFmtId="38" fontId="0" fillId="2" borderId="46" xfId="1" applyFont="1" applyFill="1" applyBorder="1" applyAlignment="1" applyProtection="1">
      <alignment vertical="center"/>
    </xf>
    <xf numFmtId="38" fontId="0" fillId="2" borderId="8" xfId="1" applyFont="1" applyFill="1" applyBorder="1" applyAlignment="1" applyProtection="1">
      <alignment vertical="center"/>
    </xf>
    <xf numFmtId="0" fontId="0" fillId="0" borderId="13" xfId="0" applyBorder="1" applyProtection="1">
      <alignment vertical="center"/>
      <protection locked="0"/>
    </xf>
    <xf numFmtId="0" fontId="0" fillId="0" borderId="61" xfId="0" applyBorder="1" applyProtection="1">
      <alignment vertical="center"/>
      <protection locked="0"/>
    </xf>
    <xf numFmtId="0" fontId="0" fillId="0" borderId="14" xfId="0" applyBorder="1" applyProtection="1">
      <alignment vertical="center"/>
      <protection locked="0"/>
    </xf>
    <xf numFmtId="0" fontId="0" fillId="2" borderId="7" xfId="0" applyFill="1" applyBorder="1">
      <alignment vertical="center"/>
    </xf>
    <xf numFmtId="0" fontId="0" fillId="2" borderId="46" xfId="0" applyFill="1" applyBorder="1">
      <alignment vertical="center"/>
    </xf>
    <xf numFmtId="0" fontId="0" fillId="2" borderId="8" xfId="0" applyFill="1" applyBorder="1">
      <alignment vertical="center"/>
    </xf>
    <xf numFmtId="0" fontId="0" fillId="12" borderId="5"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0" fillId="0" borderId="40" xfId="0" applyBorder="1" applyProtection="1">
      <alignment vertical="center"/>
      <protection locked="0"/>
    </xf>
    <xf numFmtId="0" fontId="0" fillId="0" borderId="62" xfId="0" applyBorder="1" applyProtection="1">
      <alignment vertical="center"/>
      <protection locked="0"/>
    </xf>
    <xf numFmtId="0" fontId="0" fillId="0" borderId="41" xfId="0" applyBorder="1" applyProtection="1">
      <alignment vertical="center"/>
      <protection locked="0"/>
    </xf>
    <xf numFmtId="0" fontId="0" fillId="0" borderId="12" xfId="0" applyBorder="1" applyProtection="1">
      <alignment vertical="center"/>
      <protection locked="0"/>
    </xf>
    <xf numFmtId="0" fontId="0" fillId="0" borderId="5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9" xfId="0" applyBorder="1" applyProtection="1">
      <alignment vertical="center"/>
      <protection locked="0"/>
    </xf>
    <xf numFmtId="0" fontId="0" fillId="0" borderId="10" xfId="0" applyBorder="1" applyProtection="1">
      <alignment vertical="center"/>
      <protection locked="0"/>
    </xf>
    <xf numFmtId="9" fontId="5" fillId="2" borderId="32" xfId="2" applyFont="1" applyFill="1" applyBorder="1" applyAlignment="1" applyProtection="1">
      <alignment horizontal="right" vertical="center"/>
    </xf>
    <xf numFmtId="9" fontId="5" fillId="2" borderId="33" xfId="2" applyFont="1" applyFill="1" applyBorder="1" applyAlignment="1" applyProtection="1">
      <alignment horizontal="right" vertical="center"/>
    </xf>
    <xf numFmtId="38" fontId="5" fillId="2" borderId="28" xfId="1" applyFont="1" applyFill="1" applyBorder="1" applyAlignment="1" applyProtection="1">
      <alignment horizontal="center" vertical="center"/>
      <protection locked="0"/>
    </xf>
    <xf numFmtId="38" fontId="5" fillId="2" borderId="27" xfId="1" applyFont="1" applyFill="1" applyBorder="1" applyAlignment="1" applyProtection="1">
      <alignment horizontal="center" vertical="center"/>
      <protection locked="0"/>
    </xf>
    <xf numFmtId="9" fontId="5" fillId="2" borderId="31" xfId="2" applyFont="1" applyFill="1" applyBorder="1" applyAlignment="1" applyProtection="1">
      <alignment vertical="center"/>
    </xf>
    <xf numFmtId="9" fontId="5" fillId="2" borderId="33" xfId="2" applyFont="1" applyFill="1" applyBorder="1" applyAlignment="1" applyProtection="1">
      <alignment vertical="center"/>
    </xf>
    <xf numFmtId="38" fontId="5" fillId="2" borderId="29" xfId="1" applyFont="1" applyFill="1" applyBorder="1" applyAlignment="1" applyProtection="1">
      <alignment horizontal="center" vertical="center"/>
      <protection locked="0"/>
    </xf>
    <xf numFmtId="9" fontId="5" fillId="2" borderId="31" xfId="2" applyFont="1" applyFill="1" applyBorder="1" applyAlignment="1" applyProtection="1">
      <alignment horizontal="right" vertical="center"/>
    </xf>
    <xf numFmtId="0" fontId="0" fillId="0" borderId="1" xfId="0"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38" fontId="0" fillId="12" borderId="1" xfId="1" applyFont="1" applyFill="1" applyBorder="1" applyAlignment="1" applyProtection="1">
      <alignment horizontal="center" vertical="center" wrapText="1"/>
      <protection locked="0"/>
    </xf>
    <xf numFmtId="38" fontId="0" fillId="12" borderId="1" xfId="1"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4" xfId="0" applyBorder="1" applyProtection="1">
      <alignment vertical="center"/>
      <protection locked="0"/>
    </xf>
    <xf numFmtId="0" fontId="0" fillId="0" borderId="11" xfId="0" applyBorder="1" applyProtection="1">
      <alignment vertical="center"/>
      <protection locked="0"/>
    </xf>
    <xf numFmtId="0" fontId="0" fillId="12" borderId="5" xfId="0" applyFill="1" applyBorder="1" applyAlignment="1" applyProtection="1">
      <alignment horizontal="center" vertical="center" wrapText="1"/>
      <protection locked="0"/>
    </xf>
    <xf numFmtId="0" fontId="0" fillId="12" borderId="45"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0" fillId="12" borderId="7" xfId="0" applyFill="1" applyBorder="1" applyAlignment="1" applyProtection="1">
      <alignment horizontal="center" vertical="center" wrapText="1"/>
      <protection locked="0"/>
    </xf>
    <xf numFmtId="0" fontId="0" fillId="12" borderId="46"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29" xfId="0"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38" fontId="0" fillId="0" borderId="130" xfId="1" applyFont="1" applyFill="1" applyBorder="1" applyAlignment="1" applyProtection="1">
      <alignment vertical="center"/>
      <protection locked="0"/>
    </xf>
    <xf numFmtId="38" fontId="0" fillId="0" borderId="0" xfId="1" applyFont="1" applyFill="1" applyBorder="1" applyAlignment="1" applyProtection="1">
      <alignment vertical="center"/>
      <protection locked="0"/>
    </xf>
    <xf numFmtId="38" fontId="0" fillId="0" borderId="19" xfId="1" applyFont="1" applyFill="1" applyBorder="1" applyAlignment="1" applyProtection="1">
      <alignment vertical="center"/>
      <protection locked="0"/>
    </xf>
    <xf numFmtId="38" fontId="0" fillId="0" borderId="20" xfId="1" applyFont="1" applyFill="1" applyBorder="1" applyAlignment="1" applyProtection="1">
      <alignment vertical="center"/>
      <protection locked="0"/>
    </xf>
    <xf numFmtId="0" fontId="4" fillId="0" borderId="1"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shrinkToFit="1"/>
      <protection locked="0"/>
    </xf>
    <xf numFmtId="0" fontId="4" fillId="12" borderId="1" xfId="0" applyFont="1" applyFill="1" applyBorder="1" applyAlignment="1" applyProtection="1">
      <alignment horizontal="center" vertical="center" wrapText="1" shrinkToFit="1"/>
      <protection locked="0"/>
    </xf>
    <xf numFmtId="0" fontId="5" fillId="12" borderId="1" xfId="0" applyFont="1" applyFill="1" applyBorder="1" applyAlignment="1" applyProtection="1">
      <alignment horizontal="center" vertical="center" shrinkToFit="1"/>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9" xfId="0" applyBorder="1" applyProtection="1">
      <alignment vertical="center"/>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187" fontId="0" fillId="2" borderId="22" xfId="0" applyNumberFormat="1" applyFill="1" applyBorder="1">
      <alignment vertical="center"/>
    </xf>
    <xf numFmtId="187" fontId="0" fillId="2" borderId="20" xfId="0" applyNumberFormat="1" applyFill="1" applyBorder="1">
      <alignment vertical="center"/>
    </xf>
    <xf numFmtId="0" fontId="0" fillId="2" borderId="7"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187" fontId="0" fillId="2" borderId="146" xfId="0" applyNumberFormat="1" applyFill="1" applyBorder="1">
      <alignment vertical="center"/>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9" fontId="0" fillId="2" borderId="20" xfId="2" applyFont="1" applyFill="1" applyBorder="1" applyAlignment="1" applyProtection="1">
      <alignment vertical="center"/>
    </xf>
    <xf numFmtId="9" fontId="0" fillId="2" borderId="21" xfId="2" applyFont="1" applyFill="1" applyBorder="1" applyAlignment="1" applyProtection="1">
      <alignment vertical="center"/>
    </xf>
    <xf numFmtId="0" fontId="0" fillId="2" borderId="145"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17" fillId="0" borderId="13" xfId="0" applyFont="1" applyBorder="1" applyProtection="1">
      <alignment vertical="center"/>
      <protection locked="0"/>
    </xf>
    <xf numFmtId="0" fontId="17" fillId="0" borderId="14" xfId="0" applyFont="1" applyBorder="1" applyProtection="1">
      <alignment vertical="center"/>
      <protection locked="0"/>
    </xf>
    <xf numFmtId="38" fontId="17" fillId="0" borderId="1"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38" fontId="17" fillId="2" borderId="1" xfId="4" applyFont="1" applyFill="1" applyBorder="1" applyAlignment="1" applyProtection="1">
      <alignment horizontal="center" vertical="center" wrapText="1"/>
      <protection locked="0"/>
    </xf>
    <xf numFmtId="38" fontId="17" fillId="2" borderId="3" xfId="4" applyFont="1" applyFill="1" applyBorder="1" applyAlignment="1" applyProtection="1">
      <alignment horizontal="center" vertical="center" wrapText="1"/>
      <protection locked="0"/>
    </xf>
    <xf numFmtId="38" fontId="17" fillId="2" borderId="52" xfId="4"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106" xfId="0" applyFont="1" applyBorder="1" applyProtection="1">
      <alignment vertical="center"/>
      <protection locked="0"/>
    </xf>
    <xf numFmtId="0" fontId="17" fillId="0" borderId="107" xfId="0" applyFont="1" applyBorder="1" applyProtection="1">
      <alignment vertical="center"/>
      <protection locked="0"/>
    </xf>
    <xf numFmtId="0" fontId="17" fillId="0" borderId="58" xfId="0" applyFont="1" applyBorder="1" applyProtection="1">
      <alignment vertical="center"/>
      <protection locked="0"/>
    </xf>
    <xf numFmtId="0" fontId="17" fillId="0" borderId="60" xfId="0" applyFont="1" applyBorder="1" applyProtection="1">
      <alignment vertical="center"/>
      <protection locked="0"/>
    </xf>
    <xf numFmtId="38" fontId="17" fillId="2" borderId="29" xfId="4" applyFont="1" applyFill="1" applyBorder="1" applyAlignment="1" applyProtection="1">
      <alignment horizontal="center" vertical="center" wrapText="1"/>
    </xf>
    <xf numFmtId="0" fontId="17" fillId="0" borderId="0" xfId="0" applyFont="1" applyAlignment="1" applyProtection="1">
      <alignment horizontal="right" vertical="center"/>
      <protection locked="0"/>
    </xf>
    <xf numFmtId="0" fontId="17" fillId="2" borderId="28"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29" xfId="0" applyFont="1" applyFill="1" applyBorder="1" applyAlignment="1">
      <alignment horizontal="center" vertical="center"/>
    </xf>
    <xf numFmtId="0" fontId="34" fillId="2" borderId="27" xfId="0" applyFont="1" applyFill="1" applyBorder="1" applyAlignment="1">
      <alignment horizontal="center" vertical="center" wrapText="1"/>
    </xf>
    <xf numFmtId="0" fontId="34" fillId="2" borderId="38" xfId="0" applyFont="1" applyFill="1" applyBorder="1" applyAlignment="1">
      <alignment horizontal="center" vertical="center"/>
    </xf>
    <xf numFmtId="38" fontId="17" fillId="2" borderId="37" xfId="4" applyFont="1" applyFill="1" applyBorder="1" applyAlignment="1" applyProtection="1">
      <alignment horizontal="center" vertical="center" wrapText="1"/>
    </xf>
    <xf numFmtId="38" fontId="17" fillId="7" borderId="76"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wrapText="1"/>
      <protection locked="0"/>
    </xf>
    <xf numFmtId="38" fontId="17" fillId="7" borderId="29" xfId="4" applyFont="1" applyFill="1" applyBorder="1" applyAlignment="1" applyProtection="1">
      <alignment horizontal="center" vertical="center" wrapText="1"/>
      <protection locked="0"/>
    </xf>
    <xf numFmtId="38" fontId="17" fillId="7" borderId="51" xfId="4" applyFont="1" applyFill="1" applyBorder="1" applyAlignment="1" applyProtection="1">
      <alignment horizontal="center" vertical="center"/>
      <protection locked="0"/>
    </xf>
    <xf numFmtId="38" fontId="17" fillId="7" borderId="77" xfId="4" applyFont="1" applyFill="1" applyBorder="1" applyAlignment="1" applyProtection="1">
      <alignment horizontal="center" vertical="center" wrapText="1"/>
      <protection locked="0"/>
    </xf>
    <xf numFmtId="38" fontId="17" fillId="7" borderId="78"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protection locked="0"/>
    </xf>
    <xf numFmtId="38" fontId="17" fillId="7" borderId="33" xfId="4" applyFont="1" applyFill="1" applyBorder="1" applyAlignment="1" applyProtection="1">
      <alignment horizontal="center" vertical="center"/>
      <protection locked="0"/>
    </xf>
    <xf numFmtId="38" fontId="50" fillId="7" borderId="91" xfId="4" applyFont="1" applyFill="1" applyBorder="1" applyAlignment="1" applyProtection="1">
      <alignment horizontal="center" vertical="center" wrapText="1"/>
      <protection locked="0"/>
    </xf>
    <xf numFmtId="38" fontId="50" fillId="7" borderId="23" xfId="4" applyFont="1" applyFill="1" applyBorder="1" applyAlignment="1" applyProtection="1">
      <alignment horizontal="center" vertical="center" wrapText="1"/>
      <protection locked="0"/>
    </xf>
    <xf numFmtId="38" fontId="17" fillId="7" borderId="0" xfId="4" applyFont="1" applyFill="1" applyBorder="1" applyAlignment="1" applyProtection="1">
      <alignment horizontal="center" vertical="center"/>
      <protection locked="0"/>
    </xf>
    <xf numFmtId="38" fontId="17" fillId="0" borderId="80" xfId="5" applyFont="1" applyFill="1" applyBorder="1" applyAlignment="1" applyProtection="1">
      <alignment horizontal="left" vertical="center" wrapText="1"/>
      <protection locked="0"/>
    </xf>
    <xf numFmtId="38" fontId="17" fillId="0" borderId="82" xfId="5" applyFont="1" applyFill="1" applyBorder="1" applyAlignment="1" applyProtection="1">
      <alignment horizontal="left" vertical="center" wrapText="1"/>
      <protection locked="0"/>
    </xf>
    <xf numFmtId="38" fontId="17" fillId="0" borderId="34" xfId="5" applyFont="1" applyFill="1" applyBorder="1" applyAlignment="1" applyProtection="1">
      <alignment horizontal="left" vertical="center" wrapText="1"/>
      <protection locked="0"/>
    </xf>
    <xf numFmtId="38" fontId="15" fillId="7" borderId="91" xfId="4" applyFill="1" applyBorder="1" applyAlignment="1" applyProtection="1">
      <alignment horizontal="right" vertical="center"/>
    </xf>
    <xf numFmtId="38" fontId="15" fillId="7" borderId="96" xfId="4" applyFill="1" applyBorder="1" applyAlignment="1" applyProtection="1">
      <alignment horizontal="right" vertical="center"/>
    </xf>
    <xf numFmtId="38" fontId="15" fillId="7" borderId="91" xfId="4" applyFill="1" applyBorder="1" applyAlignment="1" applyProtection="1">
      <alignment vertical="center"/>
    </xf>
    <xf numFmtId="38" fontId="15" fillId="7" borderId="96" xfId="4" applyFill="1" applyBorder="1" applyAlignment="1" applyProtection="1">
      <alignment vertical="center"/>
    </xf>
    <xf numFmtId="38" fontId="15" fillId="7" borderId="131" xfId="4" applyFill="1" applyBorder="1" applyAlignment="1" applyProtection="1">
      <alignment vertical="center"/>
    </xf>
    <xf numFmtId="0" fontId="15" fillId="7" borderId="28" xfId="3" applyFill="1" applyBorder="1" applyAlignment="1" applyProtection="1">
      <alignment horizontal="center" vertical="center"/>
      <protection locked="0"/>
    </xf>
    <xf numFmtId="0" fontId="15" fillId="7" borderId="31" xfId="3" applyFill="1" applyBorder="1" applyAlignment="1" applyProtection="1">
      <alignment horizontal="center" vertical="center"/>
      <protection locked="0"/>
    </xf>
    <xf numFmtId="0" fontId="15" fillId="7" borderId="77" xfId="3" applyFill="1" applyBorder="1" applyAlignment="1" applyProtection="1">
      <alignment horizontal="center" vertical="center"/>
      <protection locked="0"/>
    </xf>
    <xf numFmtId="0" fontId="15" fillId="7" borderId="22" xfId="3" applyFill="1" applyBorder="1" applyAlignment="1" applyProtection="1">
      <alignment horizontal="center" vertical="center"/>
      <protection locked="0"/>
    </xf>
    <xf numFmtId="38" fontId="17" fillId="7" borderId="32"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protection locked="0"/>
    </xf>
    <xf numFmtId="0" fontId="15" fillId="0" borderId="0" xfId="3" applyAlignment="1" applyProtection="1">
      <alignment horizontal="center" vertical="center"/>
      <protection locked="0"/>
    </xf>
    <xf numFmtId="0" fontId="15" fillId="7" borderId="28" xfId="3" applyFill="1" applyBorder="1" applyAlignment="1">
      <alignment horizontal="center" vertical="center"/>
    </xf>
    <xf numFmtId="0" fontId="15" fillId="7" borderId="114" xfId="3" applyFill="1" applyBorder="1" applyAlignment="1">
      <alignment horizontal="center" vertical="center"/>
    </xf>
    <xf numFmtId="38" fontId="17" fillId="0" borderId="0"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xf>
    <xf numFmtId="38" fontId="17" fillId="7" borderId="30" xfId="4" applyFont="1" applyFill="1" applyBorder="1" applyAlignment="1" applyProtection="1">
      <alignment horizontal="center" vertical="center" wrapText="1"/>
    </xf>
    <xf numFmtId="38" fontId="17" fillId="7" borderId="56" xfId="4" applyFont="1" applyFill="1" applyBorder="1" applyAlignment="1" applyProtection="1">
      <alignment horizontal="center" vertical="center" wrapText="1"/>
      <protection locked="0"/>
    </xf>
    <xf numFmtId="38" fontId="17" fillId="7" borderId="129" xfId="4" applyFont="1" applyFill="1" applyBorder="1" applyAlignment="1" applyProtection="1">
      <alignment horizontal="center" vertical="center"/>
      <protection locked="0"/>
    </xf>
    <xf numFmtId="38" fontId="15" fillId="7" borderId="77" xfId="4" applyFill="1" applyBorder="1" applyAlignment="1" applyProtection="1">
      <alignment horizontal="right" vertical="center"/>
    </xf>
    <xf numFmtId="38" fontId="15" fillId="7" borderId="49" xfId="4" applyFill="1" applyBorder="1" applyAlignment="1" applyProtection="1">
      <alignment horizontal="right" vertical="center"/>
    </xf>
    <xf numFmtId="38" fontId="17" fillId="7" borderId="29" xfId="4" applyFont="1" applyFill="1" applyBorder="1" applyAlignment="1" applyProtection="1">
      <alignment horizontal="center" vertical="center" wrapText="1"/>
    </xf>
    <xf numFmtId="38" fontId="17" fillId="7" borderId="1" xfId="4" applyFont="1" applyFill="1" applyBorder="1" applyAlignment="1" applyProtection="1">
      <alignment horizontal="center" vertical="center" wrapText="1"/>
    </xf>
    <xf numFmtId="0" fontId="15" fillId="0" borderId="28" xfId="3" applyBorder="1" applyAlignment="1" applyProtection="1">
      <alignment horizontal="center" vertical="center"/>
      <protection locked="0"/>
    </xf>
    <xf numFmtId="0" fontId="15" fillId="0" borderId="31" xfId="3" applyBorder="1" applyAlignment="1" applyProtection="1">
      <alignment horizontal="center" vertical="center"/>
      <protection locked="0"/>
    </xf>
    <xf numFmtId="38" fontId="17" fillId="2" borderId="28" xfId="4" applyFont="1" applyFill="1" applyBorder="1" applyAlignment="1" applyProtection="1">
      <alignment horizontal="center" vertical="center" wrapText="1"/>
      <protection locked="0"/>
    </xf>
    <xf numFmtId="38" fontId="17" fillId="2" borderId="29" xfId="4" applyFont="1" applyFill="1" applyBorder="1" applyAlignment="1" applyProtection="1">
      <alignment horizontal="center" vertical="center" wrapText="1"/>
      <protection locked="0"/>
    </xf>
    <xf numFmtId="38" fontId="17" fillId="2" borderId="37" xfId="4" applyFont="1" applyFill="1" applyBorder="1" applyAlignment="1" applyProtection="1">
      <alignment horizontal="center" vertical="center" wrapText="1"/>
      <protection locked="0"/>
    </xf>
    <xf numFmtId="0" fontId="17" fillId="2" borderId="29" xfId="0" applyFont="1" applyFill="1" applyBorder="1" applyAlignment="1" applyProtection="1">
      <alignment horizontal="center" vertical="center"/>
      <protection locked="0"/>
    </xf>
    <xf numFmtId="0" fontId="34" fillId="2" borderId="27" xfId="0" applyFont="1" applyFill="1" applyBorder="1" applyAlignment="1" applyProtection="1">
      <alignment horizontal="center" vertical="center" wrapText="1"/>
      <protection locked="0"/>
    </xf>
    <xf numFmtId="0" fontId="34" fillId="2" borderId="38" xfId="0" applyFont="1" applyFill="1" applyBorder="1" applyAlignment="1" applyProtection="1">
      <alignment horizontal="center" vertical="center"/>
      <protection locked="0"/>
    </xf>
    <xf numFmtId="38" fontId="15" fillId="7" borderId="76" xfId="4" applyFill="1" applyBorder="1" applyAlignment="1" applyProtection="1">
      <alignment horizontal="center" vertical="center" wrapText="1"/>
      <protection locked="0"/>
    </xf>
    <xf numFmtId="38" fontId="15" fillId="7" borderId="35" xfId="4" applyFill="1" applyBorder="1" applyAlignment="1" applyProtection="1">
      <alignment horizontal="center" vertical="center" wrapText="1"/>
      <protection locked="0"/>
    </xf>
    <xf numFmtId="38" fontId="15" fillId="7" borderId="80" xfId="4" applyFill="1" applyBorder="1" applyAlignment="1" applyProtection="1">
      <alignment horizontal="center" vertical="center" wrapText="1"/>
      <protection locked="0"/>
    </xf>
    <xf numFmtId="38" fontId="15" fillId="7" borderId="34" xfId="4" applyFill="1" applyBorder="1" applyAlignment="1" applyProtection="1">
      <alignment horizontal="center" vertical="center" wrapText="1"/>
      <protection locked="0"/>
    </xf>
    <xf numFmtId="38" fontId="15" fillId="7" borderId="29" xfId="4" applyFill="1" applyBorder="1" applyAlignment="1" applyProtection="1">
      <alignment horizontal="center" vertical="center" wrapText="1"/>
      <protection locked="0"/>
    </xf>
    <xf numFmtId="0" fontId="15" fillId="7" borderId="32" xfId="3" applyFill="1" applyBorder="1" applyAlignment="1" applyProtection="1">
      <alignment horizontal="center" wrapText="1"/>
      <protection locked="0"/>
    </xf>
    <xf numFmtId="38" fontId="17" fillId="7" borderId="32" xfId="4" applyFont="1" applyFill="1" applyBorder="1" applyAlignment="1" applyProtection="1">
      <alignment horizontal="center" vertical="center"/>
      <protection locked="0"/>
    </xf>
    <xf numFmtId="38" fontId="15" fillId="7" borderId="56" xfId="4" applyFill="1" applyBorder="1" applyAlignment="1" applyProtection="1">
      <alignment horizontal="center" vertical="center" wrapText="1"/>
      <protection locked="0"/>
    </xf>
    <xf numFmtId="38" fontId="15" fillId="7" borderId="25" xfId="4" applyFill="1" applyBorder="1" applyAlignment="1" applyProtection="1">
      <alignment horizontal="center" vertical="center" wrapText="1"/>
      <protection locked="0"/>
    </xf>
    <xf numFmtId="38" fontId="15" fillId="7" borderId="139" xfId="4" applyFill="1" applyBorder="1" applyAlignment="1" applyProtection="1">
      <alignment horizontal="center" vertical="center" wrapText="1"/>
      <protection locked="0"/>
    </xf>
    <xf numFmtId="38" fontId="15" fillId="0" borderId="0" xfId="4" applyFill="1" applyBorder="1" applyAlignment="1" applyProtection="1">
      <alignment horizontal="center" vertical="center" wrapText="1"/>
    </xf>
    <xf numFmtId="38" fontId="15" fillId="7" borderId="27" xfId="4" applyFill="1" applyBorder="1" applyAlignment="1" applyProtection="1">
      <alignment horizontal="center" vertical="center" wrapText="1"/>
      <protection locked="0"/>
    </xf>
    <xf numFmtId="38" fontId="15" fillId="7" borderId="33" xfId="4" applyFill="1" applyBorder="1" applyAlignment="1" applyProtection="1">
      <alignment horizontal="center" vertical="center" wrapText="1"/>
      <protection locked="0"/>
    </xf>
    <xf numFmtId="38" fontId="15" fillId="7" borderId="79" xfId="4" applyFill="1" applyBorder="1" applyAlignment="1" applyProtection="1">
      <alignment horizontal="center" vertical="center" wrapText="1"/>
      <protection locked="0"/>
    </xf>
    <xf numFmtId="38" fontId="15" fillId="7" borderId="55" xfId="4" applyFill="1" applyBorder="1" applyAlignment="1" applyProtection="1">
      <alignment horizontal="center" vertical="center" wrapText="1"/>
      <protection locked="0"/>
    </xf>
    <xf numFmtId="0" fontId="15" fillId="7" borderId="79" xfId="3" applyFill="1" applyBorder="1" applyAlignment="1" applyProtection="1">
      <alignment horizontal="center" vertical="center" wrapText="1" shrinkToFit="1"/>
      <protection locked="0"/>
    </xf>
    <xf numFmtId="0" fontId="15" fillId="7" borderId="55" xfId="3" applyFill="1" applyBorder="1" applyAlignment="1" applyProtection="1">
      <alignment horizontal="center" vertical="center" wrapText="1" shrinkToFit="1"/>
      <protection locked="0"/>
    </xf>
    <xf numFmtId="38" fontId="15" fillId="7" borderId="50" xfId="4" applyFill="1" applyBorder="1" applyAlignment="1" applyProtection="1">
      <alignment horizontal="center" vertical="center" wrapText="1"/>
      <protection locked="0"/>
    </xf>
    <xf numFmtId="38" fontId="15" fillId="7" borderId="21" xfId="4" applyFill="1" applyBorder="1" applyAlignment="1" applyProtection="1">
      <alignment horizontal="center" vertical="center" wrapText="1"/>
      <protection locked="0"/>
    </xf>
    <xf numFmtId="184" fontId="15" fillId="7" borderId="81" xfId="3" applyNumberFormat="1" applyFill="1" applyBorder="1" applyAlignment="1">
      <alignment horizontal="right" vertical="center" wrapText="1"/>
    </xf>
    <xf numFmtId="184" fontId="15" fillId="7" borderId="83" xfId="3" applyNumberFormat="1" applyFill="1" applyBorder="1" applyAlignment="1">
      <alignment horizontal="right" vertical="center" wrapText="1"/>
    </xf>
    <xf numFmtId="38" fontId="15" fillId="7" borderId="81" xfId="4" applyFill="1" applyBorder="1" applyAlignment="1" applyProtection="1">
      <alignment horizontal="right" vertical="center" wrapText="1"/>
    </xf>
    <xf numFmtId="0" fontId="15" fillId="7" borderId="89" xfId="3" applyFill="1" applyBorder="1" applyAlignment="1" applyProtection="1">
      <alignment horizontal="right" vertical="center" wrapText="1"/>
      <protection locked="0"/>
    </xf>
    <xf numFmtId="0" fontId="15" fillId="7" borderId="84" xfId="3" applyFill="1" applyBorder="1" applyAlignment="1" applyProtection="1">
      <alignment horizontal="right" vertical="center" wrapText="1"/>
      <protection locked="0"/>
    </xf>
    <xf numFmtId="0" fontId="15" fillId="7" borderId="90" xfId="3" applyFill="1" applyBorder="1" applyAlignment="1" applyProtection="1">
      <alignment horizontal="right" vertical="center" wrapText="1"/>
      <protection locked="0"/>
    </xf>
    <xf numFmtId="38" fontId="15" fillId="7" borderId="47" xfId="1" applyFont="1" applyFill="1" applyBorder="1" applyAlignment="1" applyProtection="1">
      <alignment horizontal="right" vertical="center" wrapText="1"/>
    </xf>
    <xf numFmtId="38" fontId="15" fillId="7" borderId="115" xfId="1" applyFont="1" applyFill="1" applyBorder="1" applyAlignment="1" applyProtection="1">
      <alignment horizontal="right" vertical="center" wrapText="1"/>
    </xf>
    <xf numFmtId="38" fontId="15" fillId="0" borderId="0" xfId="4" applyFill="1" applyBorder="1" applyAlignment="1" applyProtection="1">
      <alignment horizontal="center" vertical="center" wrapText="1"/>
      <protection locked="0"/>
    </xf>
    <xf numFmtId="184" fontId="15" fillId="0" borderId="0" xfId="3" applyNumberFormat="1" applyAlignment="1" applyProtection="1">
      <alignment horizontal="left" vertical="center" wrapText="1"/>
      <protection locked="0"/>
    </xf>
    <xf numFmtId="38" fontId="19" fillId="6" borderId="51" xfId="1" applyFont="1" applyFill="1" applyBorder="1" applyAlignment="1" applyProtection="1">
      <alignment horizontal="center" vertical="center" wrapText="1"/>
    </xf>
    <xf numFmtId="38" fontId="19" fillId="6" borderId="75" xfId="1" applyFont="1" applyFill="1" applyBorder="1" applyAlignment="1" applyProtection="1">
      <alignment horizontal="center" vertical="center" wrapText="1"/>
    </xf>
    <xf numFmtId="38" fontId="19" fillId="6" borderId="2" xfId="1" applyFont="1" applyFill="1" applyBorder="1" applyAlignment="1" applyProtection="1">
      <alignment horizontal="center" vertical="center" wrapText="1"/>
    </xf>
    <xf numFmtId="38" fontId="19" fillId="6" borderId="1" xfId="1" applyFont="1" applyFill="1" applyBorder="1" applyAlignment="1" applyProtection="1">
      <alignment horizontal="center" vertical="center" wrapText="1"/>
    </xf>
    <xf numFmtId="38" fontId="19" fillId="6" borderId="3" xfId="1" applyFont="1" applyFill="1" applyBorder="1" applyAlignment="1" applyProtection="1">
      <alignment horizontal="center" vertical="center" wrapText="1"/>
    </xf>
    <xf numFmtId="38" fontId="19" fillId="6" borderId="57" xfId="1" applyFont="1" applyFill="1" applyBorder="1" applyAlignment="1" applyProtection="1">
      <alignment horizontal="center" vertical="center" wrapText="1"/>
    </xf>
    <xf numFmtId="38" fontId="19" fillId="6" borderId="4" xfId="1" applyFont="1" applyFill="1" applyBorder="1" applyAlignment="1" applyProtection="1">
      <alignment horizontal="center" vertical="center" wrapText="1"/>
    </xf>
    <xf numFmtId="38" fontId="19" fillId="6" borderId="1" xfId="1" applyFont="1" applyFill="1" applyBorder="1" applyAlignment="1" applyProtection="1">
      <alignment horizontal="center" vertical="center"/>
    </xf>
    <xf numFmtId="38" fontId="19" fillId="6" borderId="51" xfId="1" applyFont="1" applyFill="1" applyBorder="1" applyAlignment="1" applyProtection="1">
      <alignment horizontal="center" vertical="center" textRotation="255" wrapText="1"/>
    </xf>
    <xf numFmtId="38" fontId="19" fillId="6" borderId="75" xfId="1" applyFont="1" applyFill="1" applyBorder="1" applyAlignment="1" applyProtection="1">
      <alignment horizontal="center" vertical="center" textRotation="255" wrapText="1"/>
    </xf>
    <xf numFmtId="38" fontId="19" fillId="6" borderId="2" xfId="1" applyFont="1" applyFill="1" applyBorder="1" applyAlignment="1" applyProtection="1">
      <alignment horizontal="center" vertical="center" textRotation="255" wrapText="1"/>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38" fontId="19" fillId="6" borderId="1" xfId="1" applyFont="1" applyFill="1" applyBorder="1" applyAlignment="1" applyProtection="1">
      <alignment horizontal="center" vertical="center" textRotation="255" wrapText="1"/>
    </xf>
    <xf numFmtId="0" fontId="25" fillId="6" borderId="3" xfId="0" applyFont="1" applyFill="1" applyBorder="1" applyAlignment="1">
      <alignment horizontal="center" vertical="center" wrapText="1"/>
    </xf>
    <xf numFmtId="0" fontId="25" fillId="6" borderId="57"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9" fillId="6" borderId="1" xfId="0" applyFont="1" applyFill="1" applyBorder="1" applyAlignment="1">
      <alignment horizontal="center" vertical="center" wrapText="1" shrinkToFit="1"/>
    </xf>
    <xf numFmtId="0" fontId="19" fillId="6" borderId="1" xfId="0" applyFont="1" applyFill="1" applyBorder="1" applyAlignment="1">
      <alignment horizontal="center" vertical="center" shrinkToFit="1"/>
    </xf>
    <xf numFmtId="0" fontId="19" fillId="6" borderId="51" xfId="0" applyFont="1" applyFill="1" applyBorder="1" applyAlignment="1">
      <alignment horizontal="center" vertical="center" wrapText="1" shrinkToFit="1"/>
    </xf>
    <xf numFmtId="0" fontId="19" fillId="6" borderId="75"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38" fontId="19" fillId="6" borderId="3" xfId="1" applyFont="1" applyFill="1" applyBorder="1" applyAlignment="1" applyProtection="1">
      <alignment horizontal="center" vertical="center"/>
    </xf>
    <xf numFmtId="38" fontId="19" fillId="6" borderId="57" xfId="1" applyFont="1" applyFill="1" applyBorder="1" applyAlignment="1" applyProtection="1">
      <alignment horizontal="center" vertical="center"/>
    </xf>
    <xf numFmtId="38" fontId="19" fillId="6" borderId="4" xfId="1" applyFont="1" applyFill="1" applyBorder="1" applyAlignment="1" applyProtection="1">
      <alignment horizontal="center" vertical="center"/>
    </xf>
    <xf numFmtId="0" fontId="36" fillId="2" borderId="1" xfId="0" applyFont="1" applyFill="1" applyBorder="1">
      <alignment vertical="center"/>
    </xf>
    <xf numFmtId="0" fontId="36" fillId="0" borderId="1" xfId="0" applyFont="1" applyBorder="1" applyAlignment="1" applyProtection="1">
      <alignment horizontal="distributed" vertical="center" indent="1"/>
      <protection locked="0"/>
    </xf>
    <xf numFmtId="0" fontId="36" fillId="0" borderId="1" xfId="0" applyFont="1" applyBorder="1" applyAlignment="1" applyProtection="1">
      <alignment horizontal="distributed" vertical="center" wrapText="1" indent="1"/>
      <protection locked="0"/>
    </xf>
    <xf numFmtId="0" fontId="37" fillId="0" borderId="1" xfId="0" applyFont="1" applyBorder="1" applyAlignment="1" applyProtection="1">
      <alignment horizontal="distributed" vertical="center" indent="1"/>
      <protection locked="0"/>
    </xf>
    <xf numFmtId="0" fontId="36" fillId="0" borderId="1" xfId="0" applyFont="1" applyBorder="1" applyProtection="1">
      <alignment vertical="center"/>
      <protection locked="0"/>
    </xf>
    <xf numFmtId="176" fontId="36" fillId="2" borderId="1" xfId="0" applyNumberFormat="1" applyFont="1" applyFill="1" applyBorder="1">
      <alignment vertical="center"/>
    </xf>
    <xf numFmtId="0" fontId="36" fillId="0" borderId="57"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7" fillId="0" borderId="3" xfId="0" applyFont="1" applyBorder="1" applyProtection="1">
      <alignment vertical="center"/>
      <protection locked="0"/>
    </xf>
    <xf numFmtId="0" fontId="37" fillId="0" borderId="57" xfId="0" applyFont="1" applyBorder="1" applyProtection="1">
      <alignment vertical="center"/>
      <protection locked="0"/>
    </xf>
    <xf numFmtId="0" fontId="45"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6" fillId="0" borderId="37" xfId="0" applyFont="1" applyBorder="1" applyAlignment="1" applyProtection="1">
      <alignment horizontal="center" vertical="center"/>
      <protection locked="0"/>
    </xf>
    <xf numFmtId="38" fontId="70" fillId="2" borderId="2" xfId="1" applyFont="1" applyFill="1" applyBorder="1" applyAlignment="1" applyProtection="1">
      <alignment vertical="center"/>
    </xf>
    <xf numFmtId="0" fontId="36" fillId="0" borderId="1" xfId="0" applyFont="1" applyBorder="1" applyAlignment="1" applyProtection="1">
      <alignment horizontal="center" vertical="center" wrapText="1"/>
      <protection locked="0"/>
    </xf>
    <xf numFmtId="0" fontId="38" fillId="0" borderId="4" xfId="0" applyFont="1" applyBorder="1" applyProtection="1">
      <alignment vertical="center"/>
      <protection locked="0"/>
    </xf>
    <xf numFmtId="0" fontId="38" fillId="0" borderId="1" xfId="0" applyFont="1" applyBorder="1" applyProtection="1">
      <alignment vertical="center"/>
      <protection locked="0"/>
    </xf>
    <xf numFmtId="0" fontId="36" fillId="2" borderId="1" xfId="0" applyFont="1" applyFill="1" applyBorder="1" applyAlignment="1">
      <alignment vertical="top"/>
    </xf>
    <xf numFmtId="189" fontId="36" fillId="2" borderId="1" xfId="2" applyNumberFormat="1" applyFont="1" applyFill="1" applyBorder="1" applyProtection="1">
      <alignment vertical="center"/>
    </xf>
    <xf numFmtId="0" fontId="36" fillId="0" borderId="3" xfId="0" applyFont="1" applyBorder="1" applyProtection="1">
      <alignment vertical="center"/>
      <protection locked="0"/>
    </xf>
    <xf numFmtId="2" fontId="36" fillId="2" borderId="2" xfId="0" applyNumberFormat="1" applyFont="1" applyFill="1" applyBorder="1">
      <alignment vertical="center"/>
    </xf>
    <xf numFmtId="0" fontId="36" fillId="2" borderId="2" xfId="0" applyFont="1" applyFill="1" applyBorder="1">
      <alignment vertical="center"/>
    </xf>
    <xf numFmtId="188" fontId="36" fillId="2" borderId="2" xfId="2" applyNumberFormat="1" applyFont="1" applyFill="1" applyBorder="1" applyProtection="1">
      <alignment vertical="center"/>
    </xf>
    <xf numFmtId="0" fontId="36" fillId="0" borderId="75" xfId="0" applyFont="1" applyBorder="1" applyAlignment="1" applyProtection="1">
      <alignment horizontal="center" vertical="center"/>
      <protection locked="0"/>
    </xf>
    <xf numFmtId="0" fontId="36" fillId="0" borderId="99" xfId="0" applyFont="1" applyBorder="1" applyAlignment="1" applyProtection="1">
      <alignment horizontal="center" vertical="center"/>
      <protection locked="0"/>
    </xf>
    <xf numFmtId="38" fontId="36" fillId="2" borderId="1" xfId="0" applyNumberFormat="1" applyFont="1" applyFill="1" applyBorder="1">
      <alignment vertical="center"/>
    </xf>
    <xf numFmtId="0" fontId="36" fillId="0" borderId="5"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104" xfId="0" applyFont="1" applyBorder="1" applyAlignment="1" applyProtection="1">
      <alignment horizontal="center" vertical="center"/>
      <protection locked="0"/>
    </xf>
    <xf numFmtId="0" fontId="36" fillId="0" borderId="128" xfId="0" applyFont="1" applyBorder="1" applyAlignment="1" applyProtection="1">
      <alignment horizontal="center" vertical="center"/>
      <protection locked="0"/>
    </xf>
    <xf numFmtId="0" fontId="36" fillId="0" borderId="100" xfId="0" applyFont="1" applyBorder="1" applyAlignment="1" applyProtection="1">
      <alignment horizontal="center" vertical="center"/>
      <protection locked="0"/>
    </xf>
    <xf numFmtId="38" fontId="37" fillId="0" borderId="2" xfId="0" applyNumberFormat="1" applyFont="1" applyBorder="1" applyAlignment="1" applyProtection="1">
      <alignment vertical="top" wrapText="1"/>
      <protection locked="0"/>
    </xf>
    <xf numFmtId="38" fontId="37" fillId="0" borderId="1" xfId="0" applyNumberFormat="1" applyFont="1" applyBorder="1" applyAlignment="1" applyProtection="1">
      <alignment vertical="top" wrapText="1"/>
      <protection locked="0"/>
    </xf>
    <xf numFmtId="0" fontId="36" fillId="0" borderId="4" xfId="0" applyFont="1" applyBorder="1" applyProtection="1">
      <alignment vertical="center"/>
      <protection locked="0"/>
    </xf>
    <xf numFmtId="0" fontId="38" fillId="0" borderId="42" xfId="0" applyFont="1" applyBorder="1" applyProtection="1">
      <alignment vertical="center"/>
      <protection locked="0"/>
    </xf>
    <xf numFmtId="0" fontId="38" fillId="0" borderId="43" xfId="0" applyFont="1" applyBorder="1" applyProtection="1">
      <alignment vertical="center"/>
      <protection locked="0"/>
    </xf>
    <xf numFmtId="0" fontId="36" fillId="0" borderId="2" xfId="0" applyFont="1" applyBorder="1" applyProtection="1">
      <alignment vertical="center"/>
      <protection locked="0"/>
    </xf>
    <xf numFmtId="0" fontId="36" fillId="0" borderId="7" xfId="0" applyFont="1" applyBorder="1" applyProtection="1">
      <alignment vertical="center"/>
      <protection locked="0"/>
    </xf>
    <xf numFmtId="0" fontId="45" fillId="0" borderId="2" xfId="0" applyFont="1" applyBorder="1" applyProtection="1">
      <alignment vertical="center"/>
      <protection locked="0"/>
    </xf>
    <xf numFmtId="38" fontId="70" fillId="0" borderId="2" xfId="1" applyFont="1" applyFill="1" applyBorder="1" applyAlignment="1" applyProtection="1">
      <alignment vertical="center"/>
      <protection locked="0"/>
    </xf>
    <xf numFmtId="38" fontId="70" fillId="0" borderId="1" xfId="1" applyFont="1" applyFill="1" applyBorder="1" applyAlignment="1" applyProtection="1">
      <alignment vertical="center"/>
      <protection locked="0"/>
    </xf>
    <xf numFmtId="0" fontId="37" fillId="0" borderId="37"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38" fontId="70" fillId="2" borderId="1" xfId="1" applyFont="1" applyFill="1" applyBorder="1" applyAlignment="1" applyProtection="1">
      <alignment vertical="center"/>
    </xf>
    <xf numFmtId="0" fontId="47" fillId="0" borderId="0" xfId="0" applyFont="1" applyAlignment="1" applyProtection="1">
      <alignment horizontal="center" vertical="center"/>
      <protection locked="0"/>
    </xf>
    <xf numFmtId="38" fontId="36" fillId="2" borderId="1" xfId="0" applyNumberFormat="1" applyFont="1" applyFill="1" applyBorder="1" applyAlignment="1">
      <alignment vertical="top" wrapText="1"/>
    </xf>
    <xf numFmtId="0" fontId="53" fillId="9" borderId="114" xfId="0" applyFont="1" applyFill="1" applyBorder="1" applyAlignment="1">
      <alignment horizontal="center" vertical="center"/>
    </xf>
    <xf numFmtId="0" fontId="53" fillId="9" borderId="1" xfId="0" applyFont="1" applyFill="1" applyBorder="1" applyAlignment="1">
      <alignment horizontal="center"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3" fillId="0" borderId="114"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pplyProtection="1">
      <alignment horizontal="left" vertical="center"/>
      <protection locked="0"/>
    </xf>
    <xf numFmtId="0" fontId="53" fillId="0" borderId="57" xfId="0" applyFont="1" applyBorder="1" applyAlignment="1" applyProtection="1">
      <alignment horizontal="left" vertical="center"/>
      <protection locked="0"/>
    </xf>
    <xf numFmtId="0" fontId="53" fillId="0" borderId="53" xfId="0" applyFont="1" applyBorder="1" applyAlignment="1" applyProtection="1">
      <alignment horizontal="left" vertical="center"/>
      <protection locked="0"/>
    </xf>
    <xf numFmtId="0" fontId="53" fillId="0" borderId="132" xfId="0" applyFont="1" applyBorder="1" applyAlignment="1">
      <alignment horizontal="center" vertical="center"/>
    </xf>
    <xf numFmtId="0" fontId="53" fillId="0" borderId="57" xfId="0" applyFont="1" applyBorder="1" applyAlignment="1">
      <alignment horizontal="center" vertical="center"/>
    </xf>
    <xf numFmtId="0" fontId="53" fillId="0" borderId="4" xfId="0" applyFont="1" applyBorder="1" applyAlignment="1">
      <alignment horizontal="center" vertical="center"/>
    </xf>
    <xf numFmtId="0" fontId="56" fillId="10" borderId="48" xfId="0" applyFont="1" applyFill="1" applyBorder="1" applyAlignment="1">
      <alignment horizontal="center" vertical="center" wrapText="1"/>
    </xf>
    <xf numFmtId="0" fontId="56" fillId="10" borderId="45" xfId="0" applyFont="1" applyFill="1" applyBorder="1" applyAlignment="1">
      <alignment horizontal="center" vertical="center" wrapText="1"/>
    </xf>
    <xf numFmtId="0" fontId="56" fillId="10" borderId="6" xfId="0" applyFont="1" applyFill="1" applyBorder="1" applyAlignment="1">
      <alignment horizontal="center" vertical="center" wrapText="1"/>
    </xf>
    <xf numFmtId="0" fontId="56" fillId="10" borderId="130" xfId="0" applyFont="1" applyFill="1" applyBorder="1" applyAlignment="1">
      <alignment horizontal="center" vertical="center" wrapText="1"/>
    </xf>
    <xf numFmtId="0" fontId="56" fillId="10" borderId="0" xfId="0" applyFont="1" applyFill="1" applyAlignment="1">
      <alignment horizontal="center" vertical="center" wrapText="1"/>
    </xf>
    <xf numFmtId="0" fontId="56" fillId="10" borderId="63" xfId="0" applyFont="1" applyFill="1" applyBorder="1" applyAlignment="1">
      <alignment horizontal="center" vertical="center" wrapText="1"/>
    </xf>
    <xf numFmtId="0" fontId="61" fillId="11" borderId="127" xfId="0" applyFont="1" applyFill="1" applyBorder="1" applyAlignment="1">
      <alignment horizontal="center" vertical="center" textRotation="255" wrapText="1"/>
    </xf>
    <xf numFmtId="0" fontId="61" fillId="11" borderId="82" xfId="0" applyFont="1" applyFill="1" applyBorder="1" applyAlignment="1">
      <alignment horizontal="center" vertical="center" textRotation="255" wrapText="1"/>
    </xf>
    <xf numFmtId="0" fontId="61" fillId="11" borderId="126" xfId="0" applyFont="1" applyFill="1" applyBorder="1" applyAlignment="1">
      <alignment horizontal="center" vertical="center" textRotation="255" wrapText="1"/>
    </xf>
    <xf numFmtId="0" fontId="53" fillId="11" borderId="1" xfId="0" applyFont="1" applyFill="1" applyBorder="1" applyAlignment="1">
      <alignment horizontal="center" vertical="center" textRotation="255" shrinkToFit="1"/>
    </xf>
    <xf numFmtId="0" fontId="61" fillId="11" borderId="48" xfId="0" applyFont="1" applyFill="1" applyBorder="1" applyAlignment="1">
      <alignment horizontal="center" vertical="center" textRotation="255" wrapText="1"/>
    </xf>
    <xf numFmtId="0" fontId="53" fillId="11" borderId="51" xfId="0" applyFont="1" applyFill="1" applyBorder="1" applyAlignment="1">
      <alignment horizontal="center" vertical="center" textRotation="255" wrapText="1" shrinkToFit="1"/>
    </xf>
    <xf numFmtId="0" fontId="53" fillId="11" borderId="75" xfId="0" applyFont="1" applyFill="1" applyBorder="1" applyAlignment="1">
      <alignment horizontal="center" vertical="center" textRotation="255" wrapText="1" shrinkToFit="1"/>
    </xf>
    <xf numFmtId="0" fontId="53" fillId="11" borderId="2" xfId="0" applyFont="1" applyFill="1" applyBorder="1" applyAlignment="1">
      <alignment horizontal="center" vertical="center" textRotation="255" wrapText="1" shrinkToFit="1"/>
    </xf>
    <xf numFmtId="0" fontId="53" fillId="11" borderId="51" xfId="0" applyFont="1" applyFill="1" applyBorder="1" applyAlignment="1">
      <alignment horizontal="center" vertical="center" textRotation="255" wrapText="1"/>
    </xf>
    <xf numFmtId="0" fontId="53" fillId="11" borderId="75" xfId="0" applyFont="1" applyFill="1" applyBorder="1" applyAlignment="1">
      <alignment horizontal="center" vertical="center" textRotation="255" wrapText="1"/>
    </xf>
    <xf numFmtId="0" fontId="53" fillId="11" borderId="2" xfId="0" applyFont="1" applyFill="1" applyBorder="1" applyAlignment="1">
      <alignment horizontal="center" vertical="center" textRotation="255" wrapText="1"/>
    </xf>
    <xf numFmtId="0" fontId="59" fillId="11" borderId="1" xfId="0" applyFont="1" applyFill="1" applyBorder="1" applyAlignment="1">
      <alignment horizontal="center" vertical="center" textRotation="255" wrapText="1" shrinkToFit="1" readingOrder="2"/>
    </xf>
    <xf numFmtId="0" fontId="59" fillId="11" borderId="1" xfId="0" applyFont="1" applyFill="1" applyBorder="1" applyAlignment="1">
      <alignment horizontal="center" vertical="center" textRotation="255" shrinkToFit="1" readingOrder="2"/>
    </xf>
    <xf numFmtId="0" fontId="62" fillId="11" borderId="51" xfId="0" applyFont="1" applyFill="1" applyBorder="1" applyAlignment="1">
      <alignment horizontal="center" vertical="center" textRotation="255" shrinkToFit="1" readingOrder="1"/>
    </xf>
    <xf numFmtId="0" fontId="62" fillId="11" borderId="2" xfId="0" applyFont="1" applyFill="1" applyBorder="1" applyAlignment="1">
      <alignment horizontal="center" vertical="center" textRotation="255" shrinkToFit="1" readingOrder="1"/>
    </xf>
    <xf numFmtId="0" fontId="62" fillId="11" borderId="51" xfId="0" applyFont="1" applyFill="1" applyBorder="1" applyAlignment="1">
      <alignment horizontal="center" vertical="center" textRotation="255" shrinkToFit="1" readingOrder="2"/>
    </xf>
    <xf numFmtId="0" fontId="62" fillId="11" borderId="2" xfId="0" applyFont="1" applyFill="1" applyBorder="1" applyAlignment="1">
      <alignment horizontal="center" vertical="center" textRotation="255" shrinkToFit="1" readingOrder="2"/>
    </xf>
    <xf numFmtId="0" fontId="57" fillId="5" borderId="10" xfId="0" applyFont="1" applyFill="1" applyBorder="1" applyAlignment="1">
      <alignment horizontal="left" vertical="center" wrapText="1"/>
    </xf>
    <xf numFmtId="0" fontId="57" fillId="5" borderId="44" xfId="0" applyFont="1" applyFill="1" applyBorder="1" applyAlignment="1">
      <alignment horizontal="left" vertical="center" wrapText="1"/>
    </xf>
    <xf numFmtId="0" fontId="57" fillId="5" borderId="133" xfId="0" applyFont="1" applyFill="1" applyBorder="1" applyAlignment="1">
      <alignment horizontal="left" vertical="center" wrapText="1"/>
    </xf>
    <xf numFmtId="0" fontId="57" fillId="5" borderId="13"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134" xfId="0" applyFont="1" applyFill="1" applyBorder="1" applyAlignment="1">
      <alignment horizontal="left" vertical="center" wrapText="1"/>
    </xf>
    <xf numFmtId="0" fontId="62" fillId="11" borderId="75" xfId="0" applyFont="1" applyFill="1" applyBorder="1" applyAlignment="1">
      <alignment horizontal="center" vertical="center" textRotation="255" shrinkToFit="1"/>
    </xf>
    <xf numFmtId="0" fontId="62" fillId="11" borderId="75" xfId="0" applyFont="1" applyFill="1" applyBorder="1" applyAlignment="1">
      <alignment horizontal="center" vertical="center" textRotation="255" shrinkToFit="1" readingOrder="2"/>
    </xf>
    <xf numFmtId="0" fontId="65" fillId="11" borderId="127" xfId="0" applyFont="1" applyFill="1" applyBorder="1" applyAlignment="1">
      <alignment horizontal="center" vertical="center" textRotation="255" shrinkToFit="1"/>
    </xf>
    <xf numFmtId="0" fontId="65" fillId="11" borderId="82" xfId="0" applyFont="1" applyFill="1" applyBorder="1" applyAlignment="1">
      <alignment horizontal="center" vertical="center" textRotation="255" shrinkToFit="1"/>
    </xf>
    <xf numFmtId="0" fontId="65" fillId="11" borderId="34" xfId="0" applyFont="1" applyFill="1" applyBorder="1" applyAlignment="1">
      <alignment horizontal="center" vertical="center" textRotation="255" shrinkToFit="1"/>
    </xf>
    <xf numFmtId="0" fontId="68" fillId="0" borderId="0" xfId="0" applyFont="1" applyAlignment="1">
      <alignment horizontal="left" vertical="center" wrapText="1"/>
    </xf>
    <xf numFmtId="0" fontId="62" fillId="5" borderId="13" xfId="0" applyFont="1" applyFill="1" applyBorder="1" applyAlignment="1">
      <alignment horizontal="left" vertical="center" wrapText="1"/>
    </xf>
    <xf numFmtId="0" fontId="62" fillId="5" borderId="61" xfId="0" applyFont="1" applyFill="1" applyBorder="1" applyAlignment="1">
      <alignment horizontal="left" vertical="center" wrapText="1"/>
    </xf>
    <xf numFmtId="0" fontId="62" fillId="5" borderId="134" xfId="0" applyFont="1" applyFill="1" applyBorder="1" applyAlignment="1">
      <alignment horizontal="left" vertical="center" wrapText="1"/>
    </xf>
    <xf numFmtId="0" fontId="64" fillId="5" borderId="13" xfId="0" applyFont="1" applyFill="1" applyBorder="1" applyAlignment="1">
      <alignment horizontal="left" vertical="center" wrapText="1"/>
    </xf>
    <xf numFmtId="0" fontId="64" fillId="5" borderId="61" xfId="0" applyFont="1" applyFill="1" applyBorder="1" applyAlignment="1">
      <alignment horizontal="left" vertical="center" wrapText="1"/>
    </xf>
    <xf numFmtId="0" fontId="64" fillId="5" borderId="134" xfId="0" applyFont="1" applyFill="1" applyBorder="1" applyAlignment="1">
      <alignment horizontal="left" vertical="center" wrapText="1"/>
    </xf>
    <xf numFmtId="0" fontId="57" fillId="5" borderId="58" xfId="0" applyFont="1" applyFill="1" applyBorder="1" applyAlignment="1">
      <alignment horizontal="left" vertical="center" wrapText="1"/>
    </xf>
    <xf numFmtId="0" fontId="57" fillId="5" borderId="59" xfId="0" applyFont="1" applyFill="1" applyBorder="1" applyAlignment="1">
      <alignment horizontal="left" vertical="center" wrapText="1"/>
    </xf>
    <xf numFmtId="0" fontId="57" fillId="5" borderId="135" xfId="0" applyFont="1" applyFill="1" applyBorder="1" applyAlignment="1">
      <alignment horizontal="left" vertical="center" wrapText="1"/>
    </xf>
    <xf numFmtId="0" fontId="71" fillId="0" borderId="51"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1" xfId="0" applyFont="1" applyBorder="1" applyAlignment="1">
      <alignment horizontal="left" vertical="center" wrapText="1"/>
    </xf>
    <xf numFmtId="0" fontId="71" fillId="0" borderId="51" xfId="0" applyFont="1" applyBorder="1" applyAlignment="1">
      <alignment horizontal="left" vertical="top" wrapText="1"/>
    </xf>
    <xf numFmtId="0" fontId="71" fillId="0" borderId="75" xfId="0" applyFont="1" applyBorder="1" applyAlignment="1">
      <alignment horizontal="left" vertical="top" wrapText="1"/>
    </xf>
    <xf numFmtId="0" fontId="72" fillId="0" borderId="1" xfId="0" applyFont="1" applyBorder="1" applyAlignment="1">
      <alignment horizontal="left" vertical="top" wrapText="1"/>
    </xf>
    <xf numFmtId="0" fontId="71" fillId="0" borderId="51" xfId="0" applyFont="1" applyBorder="1" applyAlignment="1">
      <alignment horizontal="left" vertical="center" wrapText="1"/>
    </xf>
    <xf numFmtId="0" fontId="71" fillId="0" borderId="75" xfId="0" applyFont="1" applyBorder="1" applyAlignment="1">
      <alignment horizontal="left" vertical="center" wrapText="1"/>
    </xf>
  </cellXfs>
  <cellStyles count="7">
    <cellStyle name="パーセント" xfId="2" builtinId="5"/>
    <cellStyle name="ハイパーリンク" xfId="6" builtinId="8"/>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45</xdr:row>
      <xdr:rowOff>0</xdr:rowOff>
    </xdr:from>
    <xdr:to>
      <xdr:col>13</xdr:col>
      <xdr:colOff>593463</xdr:colOff>
      <xdr:row>46</xdr:row>
      <xdr:rowOff>185904</xdr:rowOff>
    </xdr:to>
    <xdr:sp macro="" textlink="">
      <xdr:nvSpPr>
        <xdr:cNvPr id="2" name="下矢印吹き出し 2">
          <a:extLst>
            <a:ext uri="{FF2B5EF4-FFF2-40B4-BE49-F238E27FC236}">
              <a16:creationId xmlns:a16="http://schemas.microsoft.com/office/drawing/2014/main" id="{1EA57AEA-23F0-4F38-B061-8062BD8A1E91}"/>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558800</xdr:colOff>
      <xdr:row>0</xdr:row>
      <xdr:rowOff>114300</xdr:rowOff>
    </xdr:from>
    <xdr:to>
      <xdr:col>15</xdr:col>
      <xdr:colOff>254000</xdr:colOff>
      <xdr:row>7</xdr:row>
      <xdr:rowOff>99060</xdr:rowOff>
    </xdr:to>
    <xdr:sp macro="" textlink="">
      <xdr:nvSpPr>
        <xdr:cNvPr id="3" name="テキスト ボックス 2">
          <a:extLst>
            <a:ext uri="{FF2B5EF4-FFF2-40B4-BE49-F238E27FC236}">
              <a16:creationId xmlns:a16="http://schemas.microsoft.com/office/drawing/2014/main" id="{0D938CE8-6CA0-448A-9A72-483CD5714FED}"/>
            </a:ext>
          </a:extLst>
        </xdr:cNvPr>
        <xdr:cNvSpPr txBox="1"/>
      </xdr:nvSpPr>
      <xdr:spPr>
        <a:xfrm>
          <a:off x="8856980" y="11430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16137</xdr:colOff>
      <xdr:row>19</xdr:row>
      <xdr:rowOff>0</xdr:rowOff>
    </xdr:from>
    <xdr:to>
      <xdr:col>13</xdr:col>
      <xdr:colOff>0</xdr:colOff>
      <xdr:row>20</xdr:row>
      <xdr:rowOff>185904</xdr:rowOff>
    </xdr:to>
    <xdr:sp macro="" textlink="">
      <xdr:nvSpPr>
        <xdr:cNvPr id="2" name="下矢印吹き出し 2">
          <a:extLst>
            <a:ext uri="{FF2B5EF4-FFF2-40B4-BE49-F238E27FC236}">
              <a16:creationId xmlns:a16="http://schemas.microsoft.com/office/drawing/2014/main" id="{F3F52A81-5820-47EB-9E7A-F131A4C22257}"/>
            </a:ext>
          </a:extLst>
        </xdr:cNvPr>
        <xdr:cNvSpPr/>
      </xdr:nvSpPr>
      <xdr:spPr>
        <a:xfrm>
          <a:off x="8550537" y="41148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101301</xdr:colOff>
      <xdr:row>2</xdr:row>
      <xdr:rowOff>125955</xdr:rowOff>
    </xdr:from>
    <xdr:to>
      <xdr:col>27</xdr:col>
      <xdr:colOff>108024</xdr:colOff>
      <xdr:row>4</xdr:row>
      <xdr:rowOff>60399</xdr:rowOff>
    </xdr:to>
    <xdr:sp macro="" textlink="">
      <xdr:nvSpPr>
        <xdr:cNvPr id="2" name="下矢印吹き出し 2">
          <a:extLst>
            <a:ext uri="{FF2B5EF4-FFF2-40B4-BE49-F238E27FC236}">
              <a16:creationId xmlns:a16="http://schemas.microsoft.com/office/drawing/2014/main" id="{01C4CF33-5E64-41B9-8286-FED55A42EA5D}"/>
            </a:ext>
          </a:extLst>
        </xdr:cNvPr>
        <xdr:cNvSpPr/>
      </xdr:nvSpPr>
      <xdr:spPr>
        <a:xfrm>
          <a:off x="15889941" y="583155"/>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twoCellAnchor>
    <xdr:from>
      <xdr:col>15</xdr:col>
      <xdr:colOff>478915</xdr:colOff>
      <xdr:row>18</xdr:row>
      <xdr:rowOff>114300</xdr:rowOff>
    </xdr:from>
    <xdr:to>
      <xdr:col>21</xdr:col>
      <xdr:colOff>698500</xdr:colOff>
      <xdr:row>28</xdr:row>
      <xdr:rowOff>45495</xdr:rowOff>
    </xdr:to>
    <xdr:sp macro="" textlink="">
      <xdr:nvSpPr>
        <xdr:cNvPr id="3" name="テキスト ボックス 2">
          <a:extLst>
            <a:ext uri="{FF2B5EF4-FFF2-40B4-BE49-F238E27FC236}">
              <a16:creationId xmlns:a16="http://schemas.microsoft.com/office/drawing/2014/main" id="{F17DBACA-65E4-43AA-9328-73725E9AC1B9}"/>
            </a:ext>
          </a:extLst>
        </xdr:cNvPr>
        <xdr:cNvSpPr txBox="1"/>
      </xdr:nvSpPr>
      <xdr:spPr>
        <a:xfrm>
          <a:off x="10296015" y="3581400"/>
          <a:ext cx="5210685" cy="1582195"/>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5</xdr:row>
          <xdr:rowOff>167640</xdr:rowOff>
        </xdr:from>
        <xdr:to>
          <xdr:col>8</xdr:col>
          <xdr:colOff>365760</xdr:colOff>
          <xdr:row>5</xdr:row>
          <xdr:rowOff>396240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6</xdr:row>
          <xdr:rowOff>167640</xdr:rowOff>
        </xdr:from>
        <xdr:to>
          <xdr:col>8</xdr:col>
          <xdr:colOff>365760</xdr:colOff>
          <xdr:row>6</xdr:row>
          <xdr:rowOff>388620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167640</xdr:rowOff>
        </xdr:from>
        <xdr:to>
          <xdr:col>8</xdr:col>
          <xdr:colOff>365760</xdr:colOff>
          <xdr:row>7</xdr:row>
          <xdr:rowOff>388620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167640</xdr:rowOff>
        </xdr:from>
        <xdr:to>
          <xdr:col>8</xdr:col>
          <xdr:colOff>365760</xdr:colOff>
          <xdr:row>8</xdr:row>
          <xdr:rowOff>388620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8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167640</xdr:rowOff>
        </xdr:from>
        <xdr:to>
          <xdr:col>8</xdr:col>
          <xdr:colOff>365760</xdr:colOff>
          <xdr:row>9</xdr:row>
          <xdr:rowOff>396240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8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167640</xdr:rowOff>
        </xdr:from>
        <xdr:to>
          <xdr:col>8</xdr:col>
          <xdr:colOff>365760</xdr:colOff>
          <xdr:row>10</xdr:row>
          <xdr:rowOff>388620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167640</xdr:rowOff>
        </xdr:from>
        <xdr:to>
          <xdr:col>8</xdr:col>
          <xdr:colOff>365760</xdr:colOff>
          <xdr:row>11</xdr:row>
          <xdr:rowOff>396240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167640</xdr:rowOff>
        </xdr:from>
        <xdr:to>
          <xdr:col>8</xdr:col>
          <xdr:colOff>365760</xdr:colOff>
          <xdr:row>12</xdr:row>
          <xdr:rowOff>388620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13</xdr:row>
          <xdr:rowOff>167640</xdr:rowOff>
        </xdr:from>
        <xdr:to>
          <xdr:col>8</xdr:col>
          <xdr:colOff>365760</xdr:colOff>
          <xdr:row>13</xdr:row>
          <xdr:rowOff>388620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14</xdr:row>
          <xdr:rowOff>167640</xdr:rowOff>
        </xdr:from>
        <xdr:to>
          <xdr:col>8</xdr:col>
          <xdr:colOff>365760</xdr:colOff>
          <xdr:row>14</xdr:row>
          <xdr:rowOff>396240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15</xdr:row>
          <xdr:rowOff>167640</xdr:rowOff>
        </xdr:from>
        <xdr:to>
          <xdr:col>8</xdr:col>
          <xdr:colOff>365760</xdr:colOff>
          <xdr:row>15</xdr:row>
          <xdr:rowOff>388620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16</xdr:row>
          <xdr:rowOff>167640</xdr:rowOff>
        </xdr:from>
        <xdr:to>
          <xdr:col>8</xdr:col>
          <xdr:colOff>365760</xdr:colOff>
          <xdr:row>16</xdr:row>
          <xdr:rowOff>388620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17</xdr:row>
          <xdr:rowOff>167640</xdr:rowOff>
        </xdr:from>
        <xdr:to>
          <xdr:col>8</xdr:col>
          <xdr:colOff>365760</xdr:colOff>
          <xdr:row>17</xdr:row>
          <xdr:rowOff>396240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167640</xdr:rowOff>
        </xdr:from>
        <xdr:to>
          <xdr:col>8</xdr:col>
          <xdr:colOff>365760</xdr:colOff>
          <xdr:row>7</xdr:row>
          <xdr:rowOff>396240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BC51"/>
  <sheetViews>
    <sheetView tabSelected="1" view="pageBreakPreview" zoomScale="80" zoomScaleNormal="100" zoomScaleSheetLayoutView="80" workbookViewId="0">
      <selection activeCell="AK28" sqref="AK28:AP28"/>
    </sheetView>
  </sheetViews>
  <sheetFormatPr defaultColWidth="3.296875" defaultRowHeight="13.2"/>
  <cols>
    <col min="1" max="42" width="3.296875" style="180"/>
    <col min="43" max="46" width="1" style="180" customWidth="1"/>
    <col min="47" max="47" width="3.296875" style="180"/>
    <col min="48" max="48" width="17.5" style="180" customWidth="1"/>
    <col min="49" max="49" width="13.3984375" style="180" customWidth="1"/>
    <col min="50" max="52" width="3.296875" style="180"/>
    <col min="53" max="59" width="8.3984375" style="180" customWidth="1"/>
    <col min="60" max="60" width="5.3984375" style="180" customWidth="1"/>
    <col min="61" max="16384" width="3.296875" style="180"/>
  </cols>
  <sheetData>
    <row r="1" spans="1:49" s="172" customFormat="1" ht="30" customHeight="1">
      <c r="A1" s="411" t="s">
        <v>599</v>
      </c>
      <c r="B1" s="411"/>
      <c r="C1" s="411"/>
      <c r="D1" s="411"/>
      <c r="E1" s="412" t="s">
        <v>141</v>
      </c>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171"/>
      <c r="AN1" s="171"/>
      <c r="AO1" s="171"/>
      <c r="AP1" s="171"/>
      <c r="AU1" s="172">
        <v>1</v>
      </c>
      <c r="AV1" s="172" t="s">
        <v>42</v>
      </c>
      <c r="AW1" s="165">
        <f>AH2</f>
        <v>1</v>
      </c>
    </row>
    <row r="2" spans="1:49" s="172" customFormat="1" ht="30" customHeight="1">
      <c r="A2" s="558" t="s">
        <v>43</v>
      </c>
      <c r="B2" s="558"/>
      <c r="C2" s="558"/>
      <c r="D2" s="558"/>
      <c r="E2" s="558"/>
      <c r="F2" s="558"/>
      <c r="G2" s="558"/>
      <c r="H2" s="558"/>
      <c r="I2" s="558"/>
      <c r="J2" s="558"/>
      <c r="K2" s="558"/>
      <c r="L2" s="558"/>
      <c r="M2" s="558"/>
      <c r="AC2" s="102"/>
      <c r="AD2" s="102"/>
      <c r="AE2" s="413" t="s">
        <v>42</v>
      </c>
      <c r="AF2" s="413"/>
      <c r="AG2" s="413"/>
      <c r="AH2" s="414">
        <v>1</v>
      </c>
      <c r="AI2" s="415"/>
      <c r="AJ2" s="415"/>
      <c r="AK2" s="416"/>
      <c r="AL2" s="417" t="s">
        <v>44</v>
      </c>
      <c r="AM2" s="418"/>
      <c r="AN2" s="419"/>
      <c r="AO2" s="415"/>
      <c r="AP2" s="416"/>
      <c r="AU2" s="172">
        <v>2</v>
      </c>
      <c r="AV2" s="172" t="s">
        <v>45</v>
      </c>
      <c r="AW2" s="165">
        <f>H3</f>
        <v>0</v>
      </c>
    </row>
    <row r="3" spans="1:49" s="172" customFormat="1" ht="30" customHeight="1">
      <c r="A3" s="413" t="s">
        <v>45</v>
      </c>
      <c r="B3" s="413"/>
      <c r="C3" s="413"/>
      <c r="D3" s="413"/>
      <c r="E3" s="413"/>
      <c r="F3" s="413"/>
      <c r="G3" s="413"/>
      <c r="H3" s="420"/>
      <c r="I3" s="421"/>
      <c r="J3" s="421"/>
      <c r="K3" s="421"/>
      <c r="L3" s="421"/>
      <c r="M3" s="421"/>
      <c r="N3" s="421"/>
      <c r="O3" s="421"/>
      <c r="P3" s="421"/>
      <c r="Q3" s="421"/>
      <c r="R3" s="421"/>
      <c r="S3" s="421"/>
      <c r="T3" s="421"/>
      <c r="U3" s="421"/>
      <c r="V3" s="421"/>
      <c r="W3" s="421"/>
      <c r="X3" s="421"/>
      <c r="Y3" s="421"/>
      <c r="Z3" s="421"/>
      <c r="AA3" s="421"/>
      <c r="AB3" s="422"/>
      <c r="AC3" s="417" t="s">
        <v>47</v>
      </c>
      <c r="AD3" s="418"/>
      <c r="AE3" s="418"/>
      <c r="AF3" s="419"/>
      <c r="AG3" s="432"/>
      <c r="AH3" s="432"/>
      <c r="AI3" s="432"/>
      <c r="AJ3" s="432"/>
      <c r="AK3" s="432"/>
      <c r="AL3" s="432"/>
      <c r="AM3" s="432"/>
      <c r="AN3" s="432"/>
      <c r="AO3" s="432"/>
      <c r="AP3" s="433"/>
      <c r="AW3" s="165"/>
    </row>
    <row r="4" spans="1:49" s="172" customFormat="1" ht="18" customHeight="1">
      <c r="A4" s="452" t="s">
        <v>46</v>
      </c>
      <c r="B4" s="453"/>
      <c r="C4" s="453"/>
      <c r="D4" s="453"/>
      <c r="E4" s="453"/>
      <c r="F4" s="453"/>
      <c r="G4" s="454"/>
      <c r="H4" s="458"/>
      <c r="I4" s="459"/>
      <c r="J4" s="459"/>
      <c r="K4" s="459"/>
      <c r="L4" s="459"/>
      <c r="M4" s="459"/>
      <c r="N4" s="459"/>
      <c r="O4" s="459"/>
      <c r="P4" s="459"/>
      <c r="Q4" s="459"/>
      <c r="R4" s="459"/>
      <c r="S4" s="459"/>
      <c r="T4" s="459"/>
      <c r="U4" s="459"/>
      <c r="V4" s="459"/>
      <c r="W4" s="459"/>
      <c r="X4" s="459"/>
      <c r="Y4" s="459"/>
      <c r="Z4" s="459"/>
      <c r="AA4" s="459"/>
      <c r="AB4" s="460"/>
      <c r="AC4" s="423" t="s">
        <v>49</v>
      </c>
      <c r="AD4" s="424"/>
      <c r="AE4" s="424"/>
      <c r="AF4" s="425"/>
      <c r="AG4" s="434" t="s">
        <v>50</v>
      </c>
      <c r="AH4" s="435"/>
      <c r="AI4" s="435"/>
      <c r="AJ4" s="435"/>
      <c r="AK4" s="435"/>
      <c r="AL4" s="435"/>
      <c r="AM4" s="440"/>
      <c r="AN4" s="440"/>
      <c r="AO4" s="440" t="s">
        <v>51</v>
      </c>
      <c r="AP4" s="441"/>
      <c r="AU4" s="172">
        <v>4</v>
      </c>
      <c r="AV4" s="172" t="s">
        <v>48</v>
      </c>
      <c r="AW4" s="165">
        <f>H6</f>
        <v>0</v>
      </c>
    </row>
    <row r="5" spans="1:49" s="172" customFormat="1" ht="18" customHeight="1">
      <c r="A5" s="455"/>
      <c r="B5" s="456"/>
      <c r="C5" s="456"/>
      <c r="D5" s="456"/>
      <c r="E5" s="456"/>
      <c r="F5" s="456"/>
      <c r="G5" s="457"/>
      <c r="H5" s="461"/>
      <c r="I5" s="462"/>
      <c r="J5" s="462"/>
      <c r="K5" s="462"/>
      <c r="L5" s="462"/>
      <c r="M5" s="462"/>
      <c r="N5" s="462"/>
      <c r="O5" s="462"/>
      <c r="P5" s="462"/>
      <c r="Q5" s="462"/>
      <c r="R5" s="462"/>
      <c r="S5" s="462"/>
      <c r="T5" s="462"/>
      <c r="U5" s="462"/>
      <c r="V5" s="462"/>
      <c r="W5" s="462"/>
      <c r="X5" s="462"/>
      <c r="Y5" s="462"/>
      <c r="Z5" s="462"/>
      <c r="AA5" s="462"/>
      <c r="AB5" s="463"/>
      <c r="AC5" s="426"/>
      <c r="AD5" s="427"/>
      <c r="AE5" s="427"/>
      <c r="AF5" s="428"/>
      <c r="AG5" s="442" t="s">
        <v>52</v>
      </c>
      <c r="AH5" s="443"/>
      <c r="AI5" s="443"/>
      <c r="AJ5" s="443"/>
      <c r="AK5" s="443"/>
      <c r="AL5" s="443"/>
      <c r="AM5" s="444"/>
      <c r="AN5" s="444"/>
      <c r="AO5" s="444" t="s">
        <v>51</v>
      </c>
      <c r="AP5" s="445"/>
      <c r="AW5" s="165"/>
    </row>
    <row r="6" spans="1:49" s="172" customFormat="1" ht="18" customHeight="1">
      <c r="A6" s="423" t="s">
        <v>48</v>
      </c>
      <c r="B6" s="424"/>
      <c r="C6" s="424"/>
      <c r="D6" s="424"/>
      <c r="E6" s="424"/>
      <c r="F6" s="424"/>
      <c r="G6" s="425"/>
      <c r="H6" s="434"/>
      <c r="I6" s="435"/>
      <c r="J6" s="435"/>
      <c r="K6" s="435"/>
      <c r="L6" s="435"/>
      <c r="M6" s="435"/>
      <c r="N6" s="435"/>
      <c r="O6" s="435"/>
      <c r="P6" s="435"/>
      <c r="Q6" s="435"/>
      <c r="R6" s="435"/>
      <c r="S6" s="435"/>
      <c r="T6" s="435"/>
      <c r="U6" s="435"/>
      <c r="V6" s="435"/>
      <c r="W6" s="435"/>
      <c r="X6" s="435"/>
      <c r="Y6" s="435"/>
      <c r="Z6" s="435"/>
      <c r="AA6" s="435"/>
      <c r="AB6" s="436"/>
      <c r="AC6" s="426"/>
      <c r="AD6" s="427"/>
      <c r="AE6" s="427"/>
      <c r="AF6" s="428"/>
      <c r="AG6" s="446" t="s">
        <v>618</v>
      </c>
      <c r="AH6" s="447"/>
      <c r="AI6" s="447"/>
      <c r="AJ6" s="447"/>
      <c r="AK6" s="447"/>
      <c r="AL6" s="447"/>
      <c r="AM6" s="448"/>
      <c r="AN6" s="448"/>
      <c r="AO6" s="448" t="s">
        <v>51</v>
      </c>
      <c r="AP6" s="449"/>
      <c r="AU6" s="172">
        <v>5</v>
      </c>
      <c r="AV6" s="172" t="s">
        <v>47</v>
      </c>
      <c r="AW6" s="166">
        <f>AG3</f>
        <v>0</v>
      </c>
    </row>
    <row r="7" spans="1:49" s="172" customFormat="1" ht="18" customHeight="1">
      <c r="A7" s="426"/>
      <c r="B7" s="427"/>
      <c r="C7" s="427"/>
      <c r="D7" s="427"/>
      <c r="E7" s="427"/>
      <c r="F7" s="427"/>
      <c r="G7" s="428"/>
      <c r="H7" s="437"/>
      <c r="I7" s="438"/>
      <c r="J7" s="438"/>
      <c r="K7" s="438"/>
      <c r="L7" s="438"/>
      <c r="M7" s="438"/>
      <c r="N7" s="438"/>
      <c r="O7" s="438"/>
      <c r="P7" s="438"/>
      <c r="Q7" s="438"/>
      <c r="R7" s="438"/>
      <c r="S7" s="438"/>
      <c r="T7" s="438"/>
      <c r="U7" s="438"/>
      <c r="V7" s="438"/>
      <c r="W7" s="438"/>
      <c r="X7" s="438"/>
      <c r="Y7" s="438"/>
      <c r="Z7" s="438"/>
      <c r="AA7" s="438"/>
      <c r="AB7" s="439"/>
      <c r="AC7" s="429"/>
      <c r="AD7" s="430"/>
      <c r="AE7" s="430"/>
      <c r="AF7" s="431"/>
      <c r="AG7" s="450" t="s">
        <v>624</v>
      </c>
      <c r="AH7" s="451"/>
      <c r="AI7" s="451"/>
      <c r="AJ7" s="451"/>
      <c r="AK7" s="451"/>
      <c r="AL7" s="451"/>
      <c r="AM7" s="451"/>
      <c r="AN7" s="451"/>
      <c r="AO7" s="102"/>
      <c r="AP7" s="103" t="s">
        <v>56</v>
      </c>
      <c r="AU7" s="172">
        <v>6</v>
      </c>
      <c r="AV7" s="172" t="s">
        <v>53</v>
      </c>
      <c r="AW7" s="165">
        <f>AM4</f>
        <v>0</v>
      </c>
    </row>
    <row r="8" spans="1:49" s="172" customFormat="1" ht="18" customHeight="1">
      <c r="A8" s="474" t="s">
        <v>54</v>
      </c>
      <c r="B8" s="475"/>
      <c r="C8" s="475"/>
      <c r="D8" s="475"/>
      <c r="E8" s="475"/>
      <c r="F8" s="475"/>
      <c r="G8" s="476"/>
      <c r="H8" s="434"/>
      <c r="I8" s="435"/>
      <c r="J8" s="435"/>
      <c r="K8" s="435"/>
      <c r="L8" s="435"/>
      <c r="M8" s="435"/>
      <c r="N8" s="435"/>
      <c r="O8" s="435"/>
      <c r="P8" s="435"/>
      <c r="Q8" s="435"/>
      <c r="R8" s="435"/>
      <c r="S8" s="435"/>
      <c r="T8" s="435"/>
      <c r="U8" s="435"/>
      <c r="V8" s="435"/>
      <c r="W8" s="435"/>
      <c r="X8" s="435"/>
      <c r="Y8" s="435"/>
      <c r="Z8" s="435"/>
      <c r="AA8" s="435"/>
      <c r="AB8" s="436"/>
      <c r="AC8" s="426" t="s">
        <v>59</v>
      </c>
      <c r="AD8" s="427"/>
      <c r="AE8" s="427"/>
      <c r="AF8" s="428"/>
      <c r="AG8" s="480" t="s">
        <v>60</v>
      </c>
      <c r="AH8" s="440"/>
      <c r="AI8" s="440"/>
      <c r="AJ8" s="482" t="s">
        <v>61</v>
      </c>
      <c r="AK8" s="483"/>
      <c r="AL8" s="174"/>
      <c r="AM8" s="483" t="s">
        <v>62</v>
      </c>
      <c r="AN8" s="483"/>
      <c r="AO8" s="174"/>
      <c r="AP8" s="175" t="s">
        <v>56</v>
      </c>
      <c r="AU8" s="172">
        <v>7</v>
      </c>
      <c r="AV8" s="172" t="s">
        <v>55</v>
      </c>
      <c r="AW8" s="167">
        <f>AO7</f>
        <v>0</v>
      </c>
    </row>
    <row r="9" spans="1:49" s="172" customFormat="1" ht="18" customHeight="1">
      <c r="A9" s="486"/>
      <c r="B9" s="487"/>
      <c r="C9" s="487"/>
      <c r="D9" s="487"/>
      <c r="E9" s="487"/>
      <c r="F9" s="487"/>
      <c r="G9" s="488"/>
      <c r="H9" s="489"/>
      <c r="I9" s="490"/>
      <c r="J9" s="490"/>
      <c r="K9" s="490"/>
      <c r="L9" s="490"/>
      <c r="M9" s="490"/>
      <c r="N9" s="490"/>
      <c r="O9" s="490"/>
      <c r="P9" s="490"/>
      <c r="Q9" s="490"/>
      <c r="R9" s="490"/>
      <c r="S9" s="490"/>
      <c r="T9" s="490"/>
      <c r="U9" s="490"/>
      <c r="V9" s="490"/>
      <c r="W9" s="490"/>
      <c r="X9" s="490"/>
      <c r="Y9" s="490"/>
      <c r="Z9" s="490"/>
      <c r="AA9" s="490"/>
      <c r="AB9" s="491"/>
      <c r="AC9" s="426"/>
      <c r="AD9" s="427"/>
      <c r="AE9" s="427"/>
      <c r="AF9" s="428"/>
      <c r="AG9" s="481"/>
      <c r="AH9" s="448"/>
      <c r="AI9" s="448"/>
      <c r="AJ9" s="484" t="s">
        <v>64</v>
      </c>
      <c r="AK9" s="485"/>
      <c r="AL9" s="176"/>
      <c r="AM9" s="485" t="s">
        <v>62</v>
      </c>
      <c r="AN9" s="485"/>
      <c r="AO9" s="176"/>
      <c r="AP9" s="177" t="s">
        <v>56</v>
      </c>
      <c r="AU9" s="172">
        <v>8</v>
      </c>
      <c r="AV9" s="172" t="s">
        <v>57</v>
      </c>
      <c r="AW9" s="165">
        <f>AO8+AO9</f>
        <v>0</v>
      </c>
    </row>
    <row r="10" spans="1:49" s="172" customFormat="1" ht="18" customHeight="1">
      <c r="A10" s="474" t="s">
        <v>58</v>
      </c>
      <c r="B10" s="475"/>
      <c r="C10" s="475"/>
      <c r="D10" s="475"/>
      <c r="E10" s="475"/>
      <c r="F10" s="475"/>
      <c r="G10" s="476"/>
      <c r="H10" s="434"/>
      <c r="I10" s="435"/>
      <c r="J10" s="435"/>
      <c r="K10" s="435"/>
      <c r="L10" s="435"/>
      <c r="M10" s="435"/>
      <c r="N10" s="435"/>
      <c r="O10" s="435"/>
      <c r="P10" s="435"/>
      <c r="Q10" s="435"/>
      <c r="R10" s="435"/>
      <c r="S10" s="435"/>
      <c r="T10" s="435"/>
      <c r="U10" s="435"/>
      <c r="V10" s="435"/>
      <c r="W10" s="435"/>
      <c r="X10" s="435"/>
      <c r="Y10" s="435"/>
      <c r="Z10" s="435"/>
      <c r="AA10" s="435"/>
      <c r="AB10" s="435"/>
      <c r="AC10" s="429"/>
      <c r="AD10" s="430"/>
      <c r="AE10" s="430"/>
      <c r="AF10" s="431"/>
      <c r="AG10" s="450" t="s">
        <v>601</v>
      </c>
      <c r="AH10" s="451"/>
      <c r="AI10" s="451"/>
      <c r="AJ10" s="451"/>
      <c r="AK10" s="451"/>
      <c r="AL10" s="451"/>
      <c r="AM10" s="451"/>
      <c r="AN10" s="451"/>
      <c r="AO10" s="102"/>
      <c r="AP10" s="103" t="s">
        <v>56</v>
      </c>
      <c r="AU10" s="172">
        <v>9</v>
      </c>
      <c r="AV10" s="172" t="s">
        <v>63</v>
      </c>
      <c r="AW10" s="165">
        <f>AO10</f>
        <v>0</v>
      </c>
    </row>
    <row r="11" spans="1:49" s="172" customFormat="1" ht="30" customHeight="1">
      <c r="A11" s="477"/>
      <c r="B11" s="478"/>
      <c r="C11" s="478"/>
      <c r="D11" s="478"/>
      <c r="E11" s="478"/>
      <c r="F11" s="478"/>
      <c r="G11" s="479"/>
      <c r="H11" s="437"/>
      <c r="I11" s="438"/>
      <c r="J11" s="438"/>
      <c r="K11" s="438"/>
      <c r="L11" s="438"/>
      <c r="M11" s="438"/>
      <c r="N11" s="438"/>
      <c r="O11" s="438"/>
      <c r="P11" s="438"/>
      <c r="Q11" s="438"/>
      <c r="R11" s="438"/>
      <c r="S11" s="438"/>
      <c r="T11" s="438"/>
      <c r="U11" s="438"/>
      <c r="V11" s="438"/>
      <c r="W11" s="438"/>
      <c r="X11" s="438"/>
      <c r="Y11" s="438"/>
      <c r="Z11" s="438"/>
      <c r="AA11" s="438"/>
      <c r="AB11" s="438"/>
      <c r="AC11" s="467" t="s">
        <v>65</v>
      </c>
      <c r="AD11" s="468"/>
      <c r="AE11" s="468"/>
      <c r="AF11" s="469"/>
      <c r="AG11" s="464"/>
      <c r="AH11" s="465"/>
      <c r="AI11" s="465"/>
      <c r="AJ11" s="465"/>
      <c r="AK11" s="465"/>
      <c r="AL11" s="465"/>
      <c r="AM11" s="465"/>
      <c r="AN11" s="465"/>
      <c r="AO11" s="465"/>
      <c r="AP11" s="466"/>
      <c r="AU11" s="172">
        <v>10</v>
      </c>
      <c r="AV11" s="172" t="s">
        <v>65</v>
      </c>
      <c r="AW11" s="167">
        <f>AG11</f>
        <v>0</v>
      </c>
    </row>
    <row r="12" spans="1:49" s="172" customFormat="1" ht="30" customHeight="1">
      <c r="A12" s="477"/>
      <c r="B12" s="478"/>
      <c r="C12" s="478"/>
      <c r="D12" s="478"/>
      <c r="E12" s="478"/>
      <c r="F12" s="478"/>
      <c r="G12" s="479"/>
      <c r="H12" s="437"/>
      <c r="I12" s="438"/>
      <c r="J12" s="438"/>
      <c r="K12" s="438"/>
      <c r="L12" s="438"/>
      <c r="M12" s="438"/>
      <c r="N12" s="438"/>
      <c r="O12" s="438"/>
      <c r="P12" s="438"/>
      <c r="Q12" s="438"/>
      <c r="R12" s="438"/>
      <c r="S12" s="438"/>
      <c r="T12" s="438"/>
      <c r="U12" s="438"/>
      <c r="V12" s="438"/>
      <c r="W12" s="438"/>
      <c r="X12" s="438"/>
      <c r="Y12" s="438"/>
      <c r="Z12" s="438"/>
      <c r="AA12" s="438"/>
      <c r="AB12" s="438"/>
      <c r="AC12" s="467" t="s">
        <v>68</v>
      </c>
      <c r="AD12" s="468"/>
      <c r="AE12" s="468"/>
      <c r="AF12" s="469"/>
      <c r="AG12" s="464"/>
      <c r="AH12" s="465"/>
      <c r="AI12" s="465"/>
      <c r="AJ12" s="465"/>
      <c r="AK12" s="465"/>
      <c r="AL12" s="465"/>
      <c r="AM12" s="465"/>
      <c r="AN12" s="465"/>
      <c r="AO12" s="465"/>
      <c r="AP12" s="466"/>
      <c r="AU12" s="172">
        <v>11</v>
      </c>
      <c r="AV12" s="172" t="s">
        <v>66</v>
      </c>
      <c r="AW12" s="167">
        <f>AG12</f>
        <v>0</v>
      </c>
    </row>
    <row r="13" spans="1:49" s="172" customFormat="1" ht="30" customHeight="1">
      <c r="A13" s="470" t="s">
        <v>70</v>
      </c>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U13" s="172">
        <v>12</v>
      </c>
      <c r="AV13" s="172" t="s">
        <v>67</v>
      </c>
      <c r="AW13" s="167">
        <f>V15</f>
        <v>0</v>
      </c>
    </row>
    <row r="14" spans="1:49" s="172" customFormat="1" ht="36" customHeight="1">
      <c r="A14" s="467" t="s">
        <v>72</v>
      </c>
      <c r="B14" s="468"/>
      <c r="C14" s="468"/>
      <c r="D14" s="468"/>
      <c r="E14" s="468"/>
      <c r="F14" s="468"/>
      <c r="G14" s="468"/>
      <c r="H14" s="468"/>
      <c r="I14" s="468"/>
      <c r="J14" s="468"/>
      <c r="K14" s="468"/>
      <c r="L14" s="468"/>
      <c r="M14" s="468"/>
      <c r="N14" s="468"/>
      <c r="O14" s="468"/>
      <c r="P14" s="468"/>
      <c r="Q14" s="468"/>
      <c r="R14" s="468"/>
      <c r="S14" s="468"/>
      <c r="T14" s="468"/>
      <c r="U14" s="469"/>
      <c r="V14" s="471" t="s">
        <v>73</v>
      </c>
      <c r="W14" s="472"/>
      <c r="X14" s="472"/>
      <c r="Y14" s="472"/>
      <c r="Z14" s="472"/>
      <c r="AA14" s="472"/>
      <c r="AB14" s="472"/>
      <c r="AC14" s="472"/>
      <c r="AD14" s="472"/>
      <c r="AE14" s="472"/>
      <c r="AF14" s="472"/>
      <c r="AG14" s="472"/>
      <c r="AH14" s="472"/>
      <c r="AI14" s="472"/>
      <c r="AJ14" s="472"/>
      <c r="AK14" s="472"/>
      <c r="AL14" s="472"/>
      <c r="AM14" s="472"/>
      <c r="AN14" s="472"/>
      <c r="AO14" s="472"/>
      <c r="AP14" s="473"/>
      <c r="AU14" s="172">
        <v>13</v>
      </c>
      <c r="AV14" s="172" t="s">
        <v>69</v>
      </c>
      <c r="AW14" s="168">
        <f>A25</f>
        <v>12</v>
      </c>
    </row>
    <row r="15" spans="1:49" s="172" customFormat="1" ht="30" customHeight="1">
      <c r="A15" s="500"/>
      <c r="B15" s="501"/>
      <c r="C15" s="501"/>
      <c r="D15" s="501"/>
      <c r="E15" s="501"/>
      <c r="F15" s="501"/>
      <c r="G15" s="501"/>
      <c r="H15" s="501"/>
      <c r="I15" s="501"/>
      <c r="J15" s="501"/>
      <c r="K15" s="501"/>
      <c r="L15" s="501"/>
      <c r="M15" s="501"/>
      <c r="N15" s="501"/>
      <c r="O15" s="501"/>
      <c r="P15" s="501"/>
      <c r="Q15" s="501"/>
      <c r="R15" s="501"/>
      <c r="S15" s="501"/>
      <c r="T15" s="501"/>
      <c r="U15" s="502"/>
      <c r="V15" s="500"/>
      <c r="W15" s="501"/>
      <c r="X15" s="501"/>
      <c r="Y15" s="501"/>
      <c r="Z15" s="501"/>
      <c r="AA15" s="501"/>
      <c r="AB15" s="501"/>
      <c r="AC15" s="501"/>
      <c r="AD15" s="501"/>
      <c r="AE15" s="501"/>
      <c r="AF15" s="501"/>
      <c r="AG15" s="501"/>
      <c r="AH15" s="501"/>
      <c r="AI15" s="501"/>
      <c r="AJ15" s="501"/>
      <c r="AK15" s="501"/>
      <c r="AL15" s="501"/>
      <c r="AM15" s="501"/>
      <c r="AN15" s="501"/>
      <c r="AO15" s="501"/>
      <c r="AP15" s="502"/>
      <c r="AU15" s="172">
        <v>14</v>
      </c>
      <c r="AV15" s="172" t="s">
        <v>71</v>
      </c>
      <c r="AW15" s="168">
        <f>D25</f>
        <v>15</v>
      </c>
    </row>
    <row r="16" spans="1:49" s="172" customFormat="1" ht="30" customHeight="1">
      <c r="A16" s="503"/>
      <c r="B16" s="504"/>
      <c r="C16" s="504"/>
      <c r="D16" s="504"/>
      <c r="E16" s="504"/>
      <c r="F16" s="504"/>
      <c r="G16" s="504"/>
      <c r="H16" s="504"/>
      <c r="I16" s="504"/>
      <c r="J16" s="504"/>
      <c r="K16" s="504"/>
      <c r="L16" s="504"/>
      <c r="M16" s="504"/>
      <c r="N16" s="504"/>
      <c r="O16" s="504"/>
      <c r="P16" s="504"/>
      <c r="Q16" s="504"/>
      <c r="R16" s="504"/>
      <c r="S16" s="504"/>
      <c r="T16" s="504"/>
      <c r="U16" s="505"/>
      <c r="V16" s="503"/>
      <c r="W16" s="504"/>
      <c r="X16" s="504"/>
      <c r="Y16" s="504"/>
      <c r="Z16" s="504"/>
      <c r="AA16" s="504"/>
      <c r="AB16" s="504"/>
      <c r="AC16" s="504"/>
      <c r="AD16" s="504"/>
      <c r="AE16" s="504"/>
      <c r="AF16" s="504"/>
      <c r="AG16" s="504"/>
      <c r="AH16" s="504"/>
      <c r="AI16" s="504"/>
      <c r="AJ16" s="504"/>
      <c r="AK16" s="504"/>
      <c r="AL16" s="504"/>
      <c r="AM16" s="504"/>
      <c r="AN16" s="504"/>
      <c r="AO16" s="504"/>
      <c r="AP16" s="505"/>
      <c r="AU16" s="172">
        <v>15</v>
      </c>
      <c r="AV16" s="172" t="s">
        <v>74</v>
      </c>
      <c r="AW16" s="168">
        <f>G25</f>
        <v>3</v>
      </c>
    </row>
    <row r="17" spans="1:50" s="172" customFormat="1" ht="30" customHeight="1">
      <c r="A17" s="503"/>
      <c r="B17" s="504"/>
      <c r="C17" s="504"/>
      <c r="D17" s="504"/>
      <c r="E17" s="504"/>
      <c r="F17" s="504"/>
      <c r="G17" s="504"/>
      <c r="H17" s="504"/>
      <c r="I17" s="504"/>
      <c r="J17" s="504"/>
      <c r="K17" s="504"/>
      <c r="L17" s="504"/>
      <c r="M17" s="504"/>
      <c r="N17" s="504"/>
      <c r="O17" s="504"/>
      <c r="P17" s="504"/>
      <c r="Q17" s="504"/>
      <c r="R17" s="504"/>
      <c r="S17" s="504"/>
      <c r="T17" s="504"/>
      <c r="U17" s="505"/>
      <c r="V17" s="503"/>
      <c r="W17" s="504"/>
      <c r="X17" s="504"/>
      <c r="Y17" s="504"/>
      <c r="Z17" s="504"/>
      <c r="AA17" s="504"/>
      <c r="AB17" s="504"/>
      <c r="AC17" s="504"/>
      <c r="AD17" s="504"/>
      <c r="AE17" s="504"/>
      <c r="AF17" s="504"/>
      <c r="AG17" s="504"/>
      <c r="AH17" s="504"/>
      <c r="AI17" s="504"/>
      <c r="AJ17" s="504"/>
      <c r="AK17" s="504"/>
      <c r="AL17" s="504"/>
      <c r="AM17" s="504"/>
      <c r="AN17" s="504"/>
      <c r="AO17" s="504"/>
      <c r="AP17" s="505"/>
      <c r="AU17" s="172">
        <v>16</v>
      </c>
      <c r="AV17" s="172" t="s">
        <v>75</v>
      </c>
      <c r="AW17" s="165">
        <f>J25</f>
        <v>0</v>
      </c>
    </row>
    <row r="18" spans="1:50" s="172" customFormat="1" ht="30" customHeight="1">
      <c r="A18" s="503"/>
      <c r="B18" s="504"/>
      <c r="C18" s="504"/>
      <c r="D18" s="504"/>
      <c r="E18" s="504"/>
      <c r="F18" s="504"/>
      <c r="G18" s="504"/>
      <c r="H18" s="504"/>
      <c r="I18" s="504"/>
      <c r="J18" s="504"/>
      <c r="K18" s="504"/>
      <c r="L18" s="504"/>
      <c r="M18" s="504"/>
      <c r="N18" s="504"/>
      <c r="O18" s="504"/>
      <c r="P18" s="504"/>
      <c r="Q18" s="504"/>
      <c r="R18" s="504"/>
      <c r="S18" s="504"/>
      <c r="T18" s="504"/>
      <c r="U18" s="505"/>
      <c r="V18" s="503"/>
      <c r="W18" s="504"/>
      <c r="X18" s="504"/>
      <c r="Y18" s="504"/>
      <c r="Z18" s="504"/>
      <c r="AA18" s="504"/>
      <c r="AB18" s="504"/>
      <c r="AC18" s="504"/>
      <c r="AD18" s="504"/>
      <c r="AE18" s="504"/>
      <c r="AF18" s="504"/>
      <c r="AG18" s="504"/>
      <c r="AH18" s="504"/>
      <c r="AI18" s="504"/>
      <c r="AJ18" s="504"/>
      <c r="AK18" s="504"/>
      <c r="AL18" s="504"/>
      <c r="AM18" s="504"/>
      <c r="AN18" s="504"/>
      <c r="AO18" s="504"/>
      <c r="AP18" s="505"/>
      <c r="AU18" s="172">
        <v>17</v>
      </c>
      <c r="AV18" s="172" t="s">
        <v>76</v>
      </c>
      <c r="AW18" s="165" t="str">
        <f>AB25</f>
        <v>R10</v>
      </c>
    </row>
    <row r="19" spans="1:50" s="172" customFormat="1" ht="30" customHeight="1">
      <c r="A19" s="503"/>
      <c r="B19" s="504"/>
      <c r="C19" s="504"/>
      <c r="D19" s="504"/>
      <c r="E19" s="504"/>
      <c r="F19" s="504"/>
      <c r="G19" s="504"/>
      <c r="H19" s="504"/>
      <c r="I19" s="504"/>
      <c r="J19" s="504"/>
      <c r="K19" s="504"/>
      <c r="L19" s="504"/>
      <c r="M19" s="504"/>
      <c r="N19" s="504"/>
      <c r="O19" s="504"/>
      <c r="P19" s="504"/>
      <c r="Q19" s="504"/>
      <c r="R19" s="504"/>
      <c r="S19" s="504"/>
      <c r="T19" s="504"/>
      <c r="U19" s="505"/>
      <c r="V19" s="503"/>
      <c r="W19" s="504"/>
      <c r="X19" s="504"/>
      <c r="Y19" s="504"/>
      <c r="Z19" s="504"/>
      <c r="AA19" s="504"/>
      <c r="AB19" s="504"/>
      <c r="AC19" s="504"/>
      <c r="AD19" s="504"/>
      <c r="AE19" s="504"/>
      <c r="AF19" s="504"/>
      <c r="AG19" s="504"/>
      <c r="AH19" s="504"/>
      <c r="AI19" s="504"/>
      <c r="AJ19" s="504"/>
      <c r="AK19" s="504"/>
      <c r="AL19" s="504"/>
      <c r="AM19" s="504"/>
      <c r="AN19" s="504"/>
      <c r="AO19" s="504"/>
      <c r="AP19" s="505"/>
      <c r="AU19" s="172">
        <v>18</v>
      </c>
      <c r="AV19" s="172" t="s">
        <v>77</v>
      </c>
      <c r="AW19" s="167">
        <f>A29</f>
        <v>0</v>
      </c>
    </row>
    <row r="20" spans="1:50" s="172" customFormat="1" ht="30" customHeight="1">
      <c r="A20" s="503"/>
      <c r="B20" s="504"/>
      <c r="C20" s="504"/>
      <c r="D20" s="504"/>
      <c r="E20" s="504"/>
      <c r="F20" s="504"/>
      <c r="G20" s="504"/>
      <c r="H20" s="504"/>
      <c r="I20" s="504"/>
      <c r="J20" s="504"/>
      <c r="K20" s="504"/>
      <c r="L20" s="504"/>
      <c r="M20" s="504"/>
      <c r="N20" s="504"/>
      <c r="O20" s="504"/>
      <c r="P20" s="504"/>
      <c r="Q20" s="504"/>
      <c r="R20" s="504"/>
      <c r="S20" s="504"/>
      <c r="T20" s="504"/>
      <c r="U20" s="505"/>
      <c r="V20" s="503"/>
      <c r="W20" s="504"/>
      <c r="X20" s="504"/>
      <c r="Y20" s="504"/>
      <c r="Z20" s="504"/>
      <c r="AA20" s="504"/>
      <c r="AB20" s="504"/>
      <c r="AC20" s="504"/>
      <c r="AD20" s="504"/>
      <c r="AE20" s="504"/>
      <c r="AF20" s="504"/>
      <c r="AG20" s="504"/>
      <c r="AH20" s="504"/>
      <c r="AI20" s="504"/>
      <c r="AJ20" s="504"/>
      <c r="AK20" s="504"/>
      <c r="AL20" s="504"/>
      <c r="AM20" s="504"/>
      <c r="AN20" s="504"/>
      <c r="AO20" s="504"/>
      <c r="AP20" s="505"/>
      <c r="AU20" s="172">
        <v>19</v>
      </c>
      <c r="AV20" s="172" t="s">
        <v>78</v>
      </c>
      <c r="AW20" s="167">
        <f>D29</f>
        <v>0</v>
      </c>
    </row>
    <row r="21" spans="1:50" s="172" customFormat="1" ht="30" customHeight="1">
      <c r="A21" s="503"/>
      <c r="B21" s="504"/>
      <c r="C21" s="504"/>
      <c r="D21" s="504"/>
      <c r="E21" s="504"/>
      <c r="F21" s="504"/>
      <c r="G21" s="504"/>
      <c r="H21" s="504"/>
      <c r="I21" s="504"/>
      <c r="J21" s="504"/>
      <c r="K21" s="504"/>
      <c r="L21" s="504"/>
      <c r="M21" s="504"/>
      <c r="N21" s="504"/>
      <c r="O21" s="504"/>
      <c r="P21" s="504"/>
      <c r="Q21" s="504"/>
      <c r="R21" s="504"/>
      <c r="S21" s="504"/>
      <c r="T21" s="504"/>
      <c r="U21" s="505"/>
      <c r="V21" s="503"/>
      <c r="W21" s="504"/>
      <c r="X21" s="504"/>
      <c r="Y21" s="504"/>
      <c r="Z21" s="504"/>
      <c r="AA21" s="504"/>
      <c r="AB21" s="504"/>
      <c r="AC21" s="504"/>
      <c r="AD21" s="504"/>
      <c r="AE21" s="504"/>
      <c r="AF21" s="504"/>
      <c r="AG21" s="504"/>
      <c r="AH21" s="504"/>
      <c r="AI21" s="504"/>
      <c r="AJ21" s="504"/>
      <c r="AK21" s="504"/>
      <c r="AL21" s="504"/>
      <c r="AM21" s="504"/>
      <c r="AN21" s="504"/>
      <c r="AO21" s="504"/>
      <c r="AP21" s="505"/>
      <c r="AU21" s="172">
        <v>20</v>
      </c>
      <c r="AV21" s="172" t="s">
        <v>79</v>
      </c>
      <c r="AW21" s="169" t="str">
        <f>G29</f>
        <v/>
      </c>
    </row>
    <row r="22" spans="1:50" s="172" customFormat="1" ht="30" customHeight="1">
      <c r="A22" s="506"/>
      <c r="B22" s="507"/>
      <c r="C22" s="507"/>
      <c r="D22" s="507"/>
      <c r="E22" s="507"/>
      <c r="F22" s="507"/>
      <c r="G22" s="507"/>
      <c r="H22" s="507"/>
      <c r="I22" s="507"/>
      <c r="J22" s="507"/>
      <c r="K22" s="507"/>
      <c r="L22" s="507"/>
      <c r="M22" s="507"/>
      <c r="N22" s="507"/>
      <c r="O22" s="507"/>
      <c r="P22" s="507"/>
      <c r="Q22" s="507"/>
      <c r="R22" s="507"/>
      <c r="S22" s="507"/>
      <c r="T22" s="507"/>
      <c r="U22" s="508"/>
      <c r="V22" s="506"/>
      <c r="W22" s="507"/>
      <c r="X22" s="507"/>
      <c r="Y22" s="507"/>
      <c r="Z22" s="507"/>
      <c r="AA22" s="507"/>
      <c r="AB22" s="507"/>
      <c r="AC22" s="507"/>
      <c r="AD22" s="507"/>
      <c r="AE22" s="507"/>
      <c r="AF22" s="507"/>
      <c r="AG22" s="507"/>
      <c r="AH22" s="507"/>
      <c r="AI22" s="507"/>
      <c r="AJ22" s="507"/>
      <c r="AK22" s="507"/>
      <c r="AL22" s="507"/>
      <c r="AM22" s="507"/>
      <c r="AN22" s="507"/>
      <c r="AO22" s="507"/>
      <c r="AP22" s="508"/>
      <c r="AU22" s="172">
        <v>21</v>
      </c>
      <c r="AV22" s="172" t="s">
        <v>80</v>
      </c>
      <c r="AW22" s="167">
        <f>J29</f>
        <v>0</v>
      </c>
    </row>
    <row r="23" spans="1:50" s="172" customFormat="1" ht="30" customHeight="1">
      <c r="A23" s="509" t="s">
        <v>616</v>
      </c>
      <c r="B23" s="510"/>
      <c r="C23" s="510"/>
      <c r="D23" s="510"/>
      <c r="E23" s="510"/>
      <c r="F23" s="510"/>
      <c r="G23" s="510"/>
      <c r="H23" s="510"/>
      <c r="I23" s="511"/>
      <c r="J23" s="467" t="s">
        <v>75</v>
      </c>
      <c r="K23" s="468"/>
      <c r="L23" s="468"/>
      <c r="M23" s="468"/>
      <c r="N23" s="468"/>
      <c r="O23" s="468"/>
      <c r="P23" s="468"/>
      <c r="Q23" s="468"/>
      <c r="R23" s="468"/>
      <c r="S23" s="468"/>
      <c r="T23" s="468"/>
      <c r="U23" s="468"/>
      <c r="V23" s="468"/>
      <c r="W23" s="468"/>
      <c r="X23" s="468"/>
      <c r="Y23" s="468"/>
      <c r="Z23" s="468"/>
      <c r="AA23" s="469"/>
      <c r="AB23" s="413" t="s">
        <v>83</v>
      </c>
      <c r="AC23" s="413"/>
      <c r="AD23" s="413"/>
      <c r="AE23" s="413"/>
      <c r="AF23" s="413"/>
      <c r="AG23" s="413"/>
      <c r="AH23" s="413"/>
      <c r="AI23" s="413"/>
      <c r="AJ23" s="413"/>
      <c r="AK23" s="413"/>
      <c r="AL23" s="413"/>
      <c r="AM23" s="413"/>
      <c r="AN23" s="413"/>
      <c r="AO23" s="413"/>
      <c r="AP23" s="413"/>
      <c r="AU23" s="172">
        <v>22</v>
      </c>
      <c r="AV23" s="172" t="s">
        <v>81</v>
      </c>
      <c r="AW23" s="167">
        <f>M29</f>
        <v>0</v>
      </c>
    </row>
    <row r="24" spans="1:50" s="172" customFormat="1" ht="30" customHeight="1">
      <c r="A24" s="512" t="s">
        <v>85</v>
      </c>
      <c r="B24" s="512"/>
      <c r="C24" s="512"/>
      <c r="D24" s="513" t="s">
        <v>86</v>
      </c>
      <c r="E24" s="513"/>
      <c r="F24" s="513"/>
      <c r="G24" s="513" t="s">
        <v>87</v>
      </c>
      <c r="H24" s="513"/>
      <c r="I24" s="514"/>
      <c r="J24" s="503"/>
      <c r="K24" s="504"/>
      <c r="L24" s="504"/>
      <c r="M24" s="504"/>
      <c r="N24" s="504"/>
      <c r="O24" s="504"/>
      <c r="P24" s="504"/>
      <c r="Q24" s="504"/>
      <c r="R24" s="504"/>
      <c r="S24" s="504"/>
      <c r="T24" s="504"/>
      <c r="U24" s="504"/>
      <c r="V24" s="504"/>
      <c r="W24" s="504"/>
      <c r="X24" s="504"/>
      <c r="Y24" s="504"/>
      <c r="Z24" s="504"/>
      <c r="AA24" s="505"/>
      <c r="AB24" s="492" t="s">
        <v>88</v>
      </c>
      <c r="AC24" s="492"/>
      <c r="AD24" s="492"/>
      <c r="AE24" s="492"/>
      <c r="AF24" s="492" t="s">
        <v>89</v>
      </c>
      <c r="AG24" s="492"/>
      <c r="AH24" s="492"/>
      <c r="AI24" s="492"/>
      <c r="AJ24" s="492"/>
      <c r="AK24" s="492"/>
      <c r="AL24" s="492"/>
      <c r="AM24" s="492"/>
      <c r="AN24" s="492"/>
      <c r="AO24" s="492"/>
      <c r="AP24" s="492"/>
      <c r="AU24" s="172">
        <v>23</v>
      </c>
      <c r="AV24" s="172" t="s">
        <v>82</v>
      </c>
      <c r="AW24" s="169" t="str">
        <f>P29</f>
        <v/>
      </c>
    </row>
    <row r="25" spans="1:50" s="172" customFormat="1" ht="30" customHeight="1">
      <c r="A25" s="493">
        <f>【様式２】取組主体計画!L4</f>
        <v>12</v>
      </c>
      <c r="B25" s="493"/>
      <c r="C25" s="493"/>
      <c r="D25" s="494">
        <f>【様式２】取組主体計画!N4</f>
        <v>15</v>
      </c>
      <c r="E25" s="494"/>
      <c r="F25" s="494"/>
      <c r="G25" s="495">
        <f>D25-A25</f>
        <v>3</v>
      </c>
      <c r="H25" s="496"/>
      <c r="I25" s="497"/>
      <c r="J25" s="506"/>
      <c r="K25" s="507"/>
      <c r="L25" s="507"/>
      <c r="M25" s="507"/>
      <c r="N25" s="507"/>
      <c r="O25" s="507"/>
      <c r="P25" s="507"/>
      <c r="Q25" s="507"/>
      <c r="R25" s="507"/>
      <c r="S25" s="507"/>
      <c r="T25" s="507"/>
      <c r="U25" s="507"/>
      <c r="V25" s="507"/>
      <c r="W25" s="507"/>
      <c r="X25" s="507"/>
      <c r="Y25" s="507"/>
      <c r="Z25" s="507"/>
      <c r="AA25" s="508"/>
      <c r="AB25" s="498" t="s">
        <v>142</v>
      </c>
      <c r="AC25" s="498"/>
      <c r="AD25" s="498"/>
      <c r="AE25" s="498"/>
      <c r="AF25" s="499"/>
      <c r="AG25" s="499"/>
      <c r="AH25" s="499"/>
      <c r="AI25" s="499"/>
      <c r="AJ25" s="499"/>
      <c r="AK25" s="499"/>
      <c r="AL25" s="499"/>
      <c r="AM25" s="499"/>
      <c r="AN25" s="499"/>
      <c r="AO25" s="499"/>
      <c r="AP25" s="499"/>
      <c r="AU25" s="172">
        <v>24</v>
      </c>
      <c r="AV25" s="172" t="s">
        <v>84</v>
      </c>
      <c r="AW25" s="167">
        <f>S29</f>
        <v>0</v>
      </c>
    </row>
    <row r="26" spans="1:50" s="172" customFormat="1" ht="30" customHeight="1">
      <c r="A26" s="417" t="s">
        <v>622</v>
      </c>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9"/>
      <c r="AU26" s="172">
        <v>25</v>
      </c>
      <c r="AV26" s="172" t="s">
        <v>90</v>
      </c>
      <c r="AW26" s="167">
        <f>V29</f>
        <v>0</v>
      </c>
    </row>
    <row r="27" spans="1:50" s="172" customFormat="1" ht="30" customHeight="1">
      <c r="A27" s="492" t="s">
        <v>442</v>
      </c>
      <c r="B27" s="492"/>
      <c r="C27" s="492"/>
      <c r="D27" s="492"/>
      <c r="E27" s="492"/>
      <c r="F27" s="492"/>
      <c r="G27" s="492"/>
      <c r="H27" s="492"/>
      <c r="I27" s="492"/>
      <c r="J27" s="492" t="s">
        <v>93</v>
      </c>
      <c r="K27" s="492"/>
      <c r="L27" s="492"/>
      <c r="M27" s="492"/>
      <c r="N27" s="492"/>
      <c r="O27" s="492"/>
      <c r="P27" s="492"/>
      <c r="Q27" s="492"/>
      <c r="R27" s="492"/>
      <c r="S27" s="492" t="s">
        <v>94</v>
      </c>
      <c r="T27" s="492"/>
      <c r="U27" s="492"/>
      <c r="V27" s="492"/>
      <c r="W27" s="492"/>
      <c r="X27" s="492"/>
      <c r="Y27" s="492"/>
      <c r="Z27" s="492"/>
      <c r="AA27" s="492"/>
      <c r="AB27" s="492" t="s">
        <v>95</v>
      </c>
      <c r="AC27" s="492"/>
      <c r="AD27" s="492"/>
      <c r="AE27" s="492"/>
      <c r="AF27" s="492"/>
      <c r="AG27" s="492"/>
      <c r="AH27" s="492"/>
      <c r="AI27" s="492"/>
      <c r="AJ27" s="492"/>
      <c r="AK27" s="470" t="s">
        <v>623</v>
      </c>
      <c r="AL27" s="470"/>
      <c r="AM27" s="470"/>
      <c r="AN27" s="470"/>
      <c r="AO27" s="470"/>
      <c r="AP27" s="470"/>
      <c r="AU27" s="172">
        <v>26</v>
      </c>
      <c r="AV27" s="172" t="s">
        <v>91</v>
      </c>
      <c r="AW27" s="169" t="str">
        <f>Y29</f>
        <v/>
      </c>
    </row>
    <row r="28" spans="1:50" s="172" customFormat="1" ht="30" customHeight="1">
      <c r="A28" s="492" t="s">
        <v>98</v>
      </c>
      <c r="B28" s="492"/>
      <c r="C28" s="492"/>
      <c r="D28" s="492" t="s">
        <v>99</v>
      </c>
      <c r="E28" s="492"/>
      <c r="F28" s="492"/>
      <c r="G28" s="413" t="s">
        <v>100</v>
      </c>
      <c r="H28" s="413"/>
      <c r="I28" s="413"/>
      <c r="J28" s="492" t="s">
        <v>98</v>
      </c>
      <c r="K28" s="492"/>
      <c r="L28" s="492"/>
      <c r="M28" s="492" t="s">
        <v>99</v>
      </c>
      <c r="N28" s="492"/>
      <c r="O28" s="492"/>
      <c r="P28" s="413" t="s">
        <v>100</v>
      </c>
      <c r="Q28" s="413"/>
      <c r="R28" s="413"/>
      <c r="S28" s="492" t="s">
        <v>98</v>
      </c>
      <c r="T28" s="492"/>
      <c r="U28" s="492"/>
      <c r="V28" s="492" t="s">
        <v>99</v>
      </c>
      <c r="W28" s="492"/>
      <c r="X28" s="492"/>
      <c r="Y28" s="413" t="s">
        <v>100</v>
      </c>
      <c r="Z28" s="413"/>
      <c r="AA28" s="413"/>
      <c r="AB28" s="492" t="s">
        <v>98</v>
      </c>
      <c r="AC28" s="492"/>
      <c r="AD28" s="492"/>
      <c r="AE28" s="492" t="s">
        <v>99</v>
      </c>
      <c r="AF28" s="492"/>
      <c r="AG28" s="492"/>
      <c r="AH28" s="413" t="s">
        <v>100</v>
      </c>
      <c r="AI28" s="413"/>
      <c r="AJ28" s="413"/>
      <c r="AK28" s="492" t="s">
        <v>588</v>
      </c>
      <c r="AL28" s="492"/>
      <c r="AM28" s="492"/>
      <c r="AN28" s="492" t="s">
        <v>589</v>
      </c>
      <c r="AO28" s="492"/>
      <c r="AP28" s="492"/>
      <c r="AU28" s="172">
        <v>27</v>
      </c>
      <c r="AV28" s="172" t="s">
        <v>92</v>
      </c>
      <c r="AW28" s="167">
        <f>AB29</f>
        <v>0</v>
      </c>
    </row>
    <row r="29" spans="1:50" s="172" customFormat="1" ht="30" customHeight="1">
      <c r="A29" s="516"/>
      <c r="B29" s="516"/>
      <c r="C29" s="516"/>
      <c r="D29" s="516"/>
      <c r="E29" s="516"/>
      <c r="F29" s="516"/>
      <c r="G29" s="515" t="str">
        <f>IF((ISBLANK(A29)),"",(IF(A29=0,"皆増",D29/A29-1)))</f>
        <v/>
      </c>
      <c r="H29" s="515"/>
      <c r="I29" s="515"/>
      <c r="J29" s="516"/>
      <c r="K29" s="516"/>
      <c r="L29" s="516"/>
      <c r="M29" s="516"/>
      <c r="N29" s="516"/>
      <c r="O29" s="516"/>
      <c r="P29" s="515" t="str">
        <f>IF((ISBLANK(J29)),"",(IF(J29=0,"皆増",M29/J29-1)))</f>
        <v/>
      </c>
      <c r="Q29" s="515"/>
      <c r="R29" s="515"/>
      <c r="S29" s="517"/>
      <c r="T29" s="517"/>
      <c r="U29" s="517"/>
      <c r="V29" s="517"/>
      <c r="W29" s="517"/>
      <c r="X29" s="517"/>
      <c r="Y29" s="515" t="str">
        <f>IF((ISBLANK(S29)),"",(IF(S29=0,"皆増",V29/S29-1)))</f>
        <v/>
      </c>
      <c r="Z29" s="515"/>
      <c r="AA29" s="515"/>
      <c r="AB29" s="516"/>
      <c r="AC29" s="516"/>
      <c r="AD29" s="516"/>
      <c r="AE29" s="516"/>
      <c r="AF29" s="516"/>
      <c r="AG29" s="516"/>
      <c r="AH29" s="515" t="str">
        <f>IF((ISBLANK(AB29)),"",(IF(AB29=0,"皆増",AE29/AB29-1)))</f>
        <v/>
      </c>
      <c r="AI29" s="515"/>
      <c r="AJ29" s="515"/>
      <c r="AK29" s="499"/>
      <c r="AL29" s="499"/>
      <c r="AM29" s="499"/>
      <c r="AN29" s="499"/>
      <c r="AO29" s="499"/>
      <c r="AP29" s="499"/>
      <c r="AU29" s="172">
        <v>28</v>
      </c>
      <c r="AV29" s="172" t="s">
        <v>97</v>
      </c>
      <c r="AW29" s="167">
        <f>AE29</f>
        <v>0</v>
      </c>
    </row>
    <row r="30" spans="1:50" s="173" customFormat="1" ht="30" customHeight="1">
      <c r="A30" s="518" t="s">
        <v>103</v>
      </c>
      <c r="B30" s="519"/>
      <c r="C30" s="519"/>
      <c r="D30" s="520"/>
      <c r="E30" s="518" t="s">
        <v>104</v>
      </c>
      <c r="F30" s="519"/>
      <c r="G30" s="519"/>
      <c r="H30" s="520"/>
      <c r="I30" s="518" t="s">
        <v>105</v>
      </c>
      <c r="J30" s="519"/>
      <c r="K30" s="519"/>
      <c r="L30" s="520"/>
      <c r="M30" s="518" t="s">
        <v>106</v>
      </c>
      <c r="N30" s="519"/>
      <c r="O30" s="519"/>
      <c r="P30" s="520"/>
      <c r="Q30" s="417" t="s">
        <v>598</v>
      </c>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9"/>
      <c r="AU30" s="172">
        <v>29</v>
      </c>
      <c r="AV30" s="172" t="s">
        <v>101</v>
      </c>
      <c r="AW30" s="169" t="str">
        <f>AH29</f>
        <v/>
      </c>
      <c r="AX30" s="172"/>
    </row>
    <row r="31" spans="1:50" s="172" customFormat="1" ht="30" customHeight="1">
      <c r="A31" s="521"/>
      <c r="B31" s="521"/>
      <c r="C31" s="521"/>
      <c r="D31" s="521"/>
      <c r="E31" s="521"/>
      <c r="F31" s="521"/>
      <c r="G31" s="521"/>
      <c r="H31" s="521"/>
      <c r="I31" s="521"/>
      <c r="J31" s="521"/>
      <c r="K31" s="521"/>
      <c r="L31" s="521"/>
      <c r="M31" s="521"/>
      <c r="N31" s="521"/>
      <c r="O31" s="521"/>
      <c r="P31" s="521"/>
      <c r="Q31" s="522"/>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4"/>
      <c r="AU31" s="172">
        <v>30</v>
      </c>
      <c r="AV31" s="172" t="s">
        <v>102</v>
      </c>
      <c r="AW31" s="165">
        <f>AK29</f>
        <v>0</v>
      </c>
    </row>
    <row r="32" spans="1:50" s="172" customFormat="1" ht="30" customHeight="1">
      <c r="A32" s="518" t="s">
        <v>108</v>
      </c>
      <c r="B32" s="519"/>
      <c r="C32" s="519"/>
      <c r="D32" s="520"/>
      <c r="E32" s="518" t="s">
        <v>109</v>
      </c>
      <c r="F32" s="519"/>
      <c r="G32" s="519"/>
      <c r="H32" s="520"/>
      <c r="I32" s="518" t="s">
        <v>110</v>
      </c>
      <c r="J32" s="519"/>
      <c r="K32" s="519"/>
      <c r="L32" s="520"/>
      <c r="M32" s="518" t="s">
        <v>143</v>
      </c>
      <c r="N32" s="519"/>
      <c r="O32" s="519"/>
      <c r="P32" s="520"/>
      <c r="Q32" s="525"/>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7"/>
      <c r="AU32" s="172">
        <v>31</v>
      </c>
      <c r="AV32" s="172" t="s">
        <v>107</v>
      </c>
      <c r="AW32" s="165">
        <f>AN29</f>
        <v>0</v>
      </c>
      <c r="AX32" s="173"/>
    </row>
    <row r="33" spans="1:55" s="172" customFormat="1" ht="30" customHeight="1">
      <c r="A33" s="521"/>
      <c r="B33" s="521"/>
      <c r="C33" s="521"/>
      <c r="D33" s="521"/>
      <c r="E33" s="521"/>
      <c r="F33" s="521"/>
      <c r="G33" s="521"/>
      <c r="H33" s="521"/>
      <c r="I33" s="521"/>
      <c r="J33" s="521"/>
      <c r="K33" s="521"/>
      <c r="L33" s="521"/>
      <c r="M33" s="521"/>
      <c r="N33" s="521"/>
      <c r="O33" s="521"/>
      <c r="P33" s="521"/>
      <c r="Q33" s="525"/>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7"/>
      <c r="AU33" s="172">
        <v>32</v>
      </c>
      <c r="AV33" s="172" t="s">
        <v>103</v>
      </c>
      <c r="AW33" s="165" t="str">
        <f>IF(ISBLANK(A31)," ",A31)</f>
        <v xml:space="preserve"> </v>
      </c>
    </row>
    <row r="34" spans="1:55" s="172" customFormat="1" ht="30" customHeight="1">
      <c r="A34" s="467" t="s">
        <v>112</v>
      </c>
      <c r="B34" s="468"/>
      <c r="C34" s="468"/>
      <c r="D34" s="468"/>
      <c r="E34" s="468"/>
      <c r="F34" s="468"/>
      <c r="G34" s="468"/>
      <c r="H34" s="469"/>
      <c r="I34" s="531">
        <f ca="1">'補助金額計算書【収益性（ハウス除く）】'!D45+補助金額計算書【労働環境】!C19+補助金額計算書【省力】!I16</f>
        <v>0</v>
      </c>
      <c r="J34" s="532"/>
      <c r="K34" s="532"/>
      <c r="L34" s="532"/>
      <c r="M34" s="532"/>
      <c r="N34" s="532"/>
      <c r="O34" s="532"/>
      <c r="P34" s="105" t="s">
        <v>113</v>
      </c>
      <c r="Q34" s="525"/>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7"/>
      <c r="AU34" s="172">
        <v>33</v>
      </c>
      <c r="AV34" s="172" t="s">
        <v>104</v>
      </c>
      <c r="AW34" s="165" t="str">
        <f>IF(ISBLANK(E31)," ",E31)</f>
        <v xml:space="preserve"> </v>
      </c>
    </row>
    <row r="35" spans="1:55" s="172" customFormat="1" ht="30" customHeight="1">
      <c r="A35" s="467" t="s">
        <v>114</v>
      </c>
      <c r="B35" s="468"/>
      <c r="C35" s="468"/>
      <c r="D35" s="468"/>
      <c r="E35" s="468"/>
      <c r="F35" s="468"/>
      <c r="G35" s="468"/>
      <c r="H35" s="469"/>
      <c r="I35" s="531">
        <f ca="1">'補助金額計算書【収益性（ハウス除く）】'!E45+補助金額計算書【労働環境】!D19+補助金額計算書【省力】!J16</f>
        <v>0</v>
      </c>
      <c r="J35" s="532"/>
      <c r="K35" s="532"/>
      <c r="L35" s="532"/>
      <c r="M35" s="532"/>
      <c r="N35" s="532"/>
      <c r="O35" s="532"/>
      <c r="P35" s="105" t="s">
        <v>113</v>
      </c>
      <c r="Q35" s="525"/>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7"/>
      <c r="AU35" s="172">
        <v>34</v>
      </c>
      <c r="AV35" s="172" t="s">
        <v>111</v>
      </c>
      <c r="AW35" s="165" t="str">
        <f>IF(ISBLANK(I31)," ",I31)</f>
        <v xml:space="preserve"> </v>
      </c>
    </row>
    <row r="36" spans="1:55" s="172" customFormat="1" ht="30" customHeight="1">
      <c r="A36" s="474" t="s">
        <v>115</v>
      </c>
      <c r="B36" s="475"/>
      <c r="C36" s="475"/>
      <c r="D36" s="475"/>
      <c r="E36" s="475"/>
      <c r="F36" s="475"/>
      <c r="G36" s="475"/>
      <c r="H36" s="476"/>
      <c r="I36" s="533">
        <f ca="1">I34-I35</f>
        <v>0</v>
      </c>
      <c r="J36" s="534"/>
      <c r="K36" s="534"/>
      <c r="L36" s="534"/>
      <c r="M36" s="534"/>
      <c r="N36" s="534"/>
      <c r="O36" s="534"/>
      <c r="P36" s="179" t="s">
        <v>113</v>
      </c>
      <c r="Q36" s="525"/>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7"/>
      <c r="AU36" s="172">
        <v>35</v>
      </c>
      <c r="AV36" s="172" t="s">
        <v>106</v>
      </c>
      <c r="AW36" s="165" t="str">
        <f>IF(ISBLANK(M31)," ",M31)</f>
        <v xml:space="preserve"> </v>
      </c>
    </row>
    <row r="37" spans="1:55" s="172" customFormat="1" ht="30" customHeight="1">
      <c r="A37" s="486"/>
      <c r="B37" s="487"/>
      <c r="C37" s="487"/>
      <c r="D37" s="487"/>
      <c r="E37" s="487"/>
      <c r="F37" s="487"/>
      <c r="G37" s="487"/>
      <c r="H37" s="488"/>
      <c r="I37" s="535"/>
      <c r="J37" s="536"/>
      <c r="K37" s="536"/>
      <c r="L37" s="536"/>
      <c r="M37" s="536"/>
      <c r="N37" s="536"/>
      <c r="O37" s="536"/>
      <c r="P37" s="537"/>
      <c r="Q37" s="528"/>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30"/>
      <c r="AU37" s="172">
        <v>36</v>
      </c>
      <c r="AV37" s="172" t="s">
        <v>108</v>
      </c>
      <c r="AW37" s="165" t="str">
        <f>IF(ISBLANK(A33)," ",A33)</f>
        <v xml:space="preserve"> </v>
      </c>
    </row>
    <row r="38" spans="1:55" ht="28.5" customHeight="1">
      <c r="A38" s="474" t="s">
        <v>116</v>
      </c>
      <c r="B38" s="475"/>
      <c r="C38" s="475"/>
      <c r="D38" s="475"/>
      <c r="E38" s="475"/>
      <c r="F38" s="475"/>
      <c r="G38" s="475"/>
      <c r="H38" s="476"/>
      <c r="I38" s="474" t="s">
        <v>187</v>
      </c>
      <c r="J38" s="475"/>
      <c r="K38" s="475"/>
      <c r="L38" s="476"/>
      <c r="M38" s="467" t="s">
        <v>619</v>
      </c>
      <c r="N38" s="468"/>
      <c r="O38" s="468"/>
      <c r="P38" s="468"/>
      <c r="Q38" s="468"/>
      <c r="R38" s="469"/>
      <c r="S38" s="467" t="s">
        <v>620</v>
      </c>
      <c r="T38" s="468"/>
      <c r="U38" s="468"/>
      <c r="V38" s="468"/>
      <c r="W38" s="468"/>
      <c r="X38" s="468"/>
      <c r="Y38" s="468"/>
      <c r="Z38" s="468"/>
      <c r="AA38" s="468"/>
      <c r="AB38" s="468"/>
      <c r="AC38" s="468"/>
      <c r="AD38" s="468"/>
      <c r="AE38" s="468"/>
      <c r="AF38" s="468"/>
      <c r="AG38" s="468"/>
      <c r="AH38" s="469"/>
      <c r="AI38" s="467" t="s">
        <v>621</v>
      </c>
      <c r="AJ38" s="468"/>
      <c r="AK38" s="468"/>
      <c r="AL38" s="468"/>
      <c r="AM38" s="468"/>
      <c r="AN38" s="468"/>
      <c r="AO38" s="468"/>
      <c r="AP38" s="469"/>
      <c r="AU38" s="172">
        <v>37</v>
      </c>
      <c r="AV38" s="172" t="s">
        <v>109</v>
      </c>
      <c r="AW38" s="165" t="str">
        <f>IF(ISBLANK(E33)," ",E33)</f>
        <v xml:space="preserve"> </v>
      </c>
      <c r="AX38" s="172"/>
    </row>
    <row r="39" spans="1:55" ht="28.5" customHeight="1">
      <c r="A39" s="486"/>
      <c r="B39" s="487"/>
      <c r="C39" s="487"/>
      <c r="D39" s="487"/>
      <c r="E39" s="487"/>
      <c r="F39" s="487"/>
      <c r="G39" s="487"/>
      <c r="H39" s="488"/>
      <c r="I39" s="486"/>
      <c r="J39" s="487"/>
      <c r="K39" s="487"/>
      <c r="L39" s="488"/>
      <c r="M39" s="467" t="s">
        <v>118</v>
      </c>
      <c r="N39" s="468"/>
      <c r="O39" s="468"/>
      <c r="P39" s="469"/>
      <c r="Q39" s="467" t="s">
        <v>119</v>
      </c>
      <c r="R39" s="469"/>
      <c r="S39" s="542" t="s">
        <v>247</v>
      </c>
      <c r="T39" s="543"/>
      <c r="U39" s="543"/>
      <c r="V39" s="544"/>
      <c r="W39" s="467" t="s">
        <v>248</v>
      </c>
      <c r="X39" s="468"/>
      <c r="Y39" s="468"/>
      <c r="Z39" s="469"/>
      <c r="AA39" s="467" t="s">
        <v>120</v>
      </c>
      <c r="AB39" s="468"/>
      <c r="AC39" s="468"/>
      <c r="AD39" s="469"/>
      <c r="AE39" s="467" t="s">
        <v>249</v>
      </c>
      <c r="AF39" s="468"/>
      <c r="AG39" s="468"/>
      <c r="AH39" s="469"/>
      <c r="AI39" s="467" t="s">
        <v>121</v>
      </c>
      <c r="AJ39" s="468"/>
      <c r="AK39" s="468"/>
      <c r="AL39" s="469"/>
      <c r="AM39" s="559" t="s">
        <v>122</v>
      </c>
      <c r="AN39" s="560"/>
      <c r="AO39" s="560"/>
      <c r="AP39" s="561"/>
      <c r="AU39" s="172">
        <v>38</v>
      </c>
      <c r="AV39" s="172" t="s">
        <v>110</v>
      </c>
      <c r="AW39" s="165" t="str">
        <f>IF(ISBLANK(I33)," ",I33)</f>
        <v xml:space="preserve"> </v>
      </c>
      <c r="AX39" s="172"/>
    </row>
    <row r="40" spans="1:55" ht="28.5" customHeight="1">
      <c r="A40" s="104"/>
      <c r="B40" s="539" t="s">
        <v>124</v>
      </c>
      <c r="C40" s="539"/>
      <c r="D40" s="539"/>
      <c r="E40" s="539"/>
      <c r="F40" s="539"/>
      <c r="G40" s="539"/>
      <c r="H40" s="105"/>
      <c r="I40" s="531">
        <f ca="1">'補助金額計算書【収益性（ハウス除く）】'!H46</f>
        <v>0</v>
      </c>
      <c r="J40" s="532"/>
      <c r="K40" s="532"/>
      <c r="L40" s="538"/>
      <c r="M40" s="531">
        <f ca="1">'補助金額計算書【収益性（ハウス除く）】'!J47</f>
        <v>0</v>
      </c>
      <c r="N40" s="532"/>
      <c r="O40" s="532"/>
      <c r="P40" s="538"/>
      <c r="Q40" s="540" t="str">
        <f ca="1">IF((I40=0),"",(M40/I40))</f>
        <v/>
      </c>
      <c r="R40" s="541"/>
      <c r="S40" s="531">
        <f ca="1">ROUNDDOWN(I40/3,0)</f>
        <v>0</v>
      </c>
      <c r="T40" s="532"/>
      <c r="U40" s="532"/>
      <c r="V40" s="538"/>
      <c r="W40" s="531">
        <f ca="1">ROUNDDOWN(M40*2/3,0)</f>
        <v>0</v>
      </c>
      <c r="X40" s="532"/>
      <c r="Y40" s="532"/>
      <c r="Z40" s="538"/>
      <c r="AA40" s="531">
        <v>30000</v>
      </c>
      <c r="AB40" s="532"/>
      <c r="AC40" s="532"/>
      <c r="AD40" s="538"/>
      <c r="AE40" s="531">
        <f ca="1">MIN(S40:AD40)</f>
        <v>0</v>
      </c>
      <c r="AF40" s="532"/>
      <c r="AG40" s="532"/>
      <c r="AH40" s="538"/>
      <c r="AI40" s="531">
        <f ca="1">'補助金額計算書【収益性（ハウス除く）】'!J46</f>
        <v>0</v>
      </c>
      <c r="AJ40" s="532"/>
      <c r="AK40" s="532"/>
      <c r="AL40" s="538"/>
      <c r="AM40" s="562"/>
      <c r="AN40" s="563"/>
      <c r="AO40" s="563"/>
      <c r="AP40" s="564"/>
      <c r="AU40" s="172">
        <v>39</v>
      </c>
      <c r="AV40" s="172" t="s">
        <v>117</v>
      </c>
      <c r="AW40" s="165" t="str">
        <f>IF(ISBLANK(M33)," ",M33)</f>
        <v xml:space="preserve"> </v>
      </c>
    </row>
    <row r="41" spans="1:55" ht="28.5" customHeight="1">
      <c r="A41" s="104"/>
      <c r="B41" s="539" t="s">
        <v>125</v>
      </c>
      <c r="C41" s="539"/>
      <c r="D41" s="539"/>
      <c r="E41" s="539"/>
      <c r="F41" s="539"/>
      <c r="G41" s="539"/>
      <c r="H41" s="105"/>
      <c r="I41" s="531">
        <f>補助金額計算書【労働環境】!G20</f>
        <v>0</v>
      </c>
      <c r="J41" s="532"/>
      <c r="K41" s="532"/>
      <c r="L41" s="538"/>
      <c r="M41" s="531">
        <f>補助金額計算書【労働環境】!I21</f>
        <v>0</v>
      </c>
      <c r="N41" s="532"/>
      <c r="O41" s="532"/>
      <c r="P41" s="538"/>
      <c r="Q41" s="540" t="str">
        <f t="shared" ref="Q41:Q42" si="0">IF((I41=0),"",(M41/I41))</f>
        <v/>
      </c>
      <c r="R41" s="541"/>
      <c r="S41" s="531">
        <f>ROUNDDOWN(I41/3,0)</f>
        <v>0</v>
      </c>
      <c r="T41" s="532"/>
      <c r="U41" s="532"/>
      <c r="V41" s="538"/>
      <c r="W41" s="531">
        <f>ROUNDDOWN(M41*2/3,0)</f>
        <v>0</v>
      </c>
      <c r="X41" s="532"/>
      <c r="Y41" s="532"/>
      <c r="Z41" s="538"/>
      <c r="AA41" s="531">
        <v>1500</v>
      </c>
      <c r="AB41" s="532"/>
      <c r="AC41" s="532"/>
      <c r="AD41" s="538"/>
      <c r="AE41" s="531">
        <f t="shared" ref="AE41:AE42" si="1">MIN(S41:AD41)</f>
        <v>0</v>
      </c>
      <c r="AF41" s="532"/>
      <c r="AG41" s="532"/>
      <c r="AH41" s="538"/>
      <c r="AI41" s="531">
        <f>補助金額計算書【労働環境】!I20</f>
        <v>0</v>
      </c>
      <c r="AJ41" s="532"/>
      <c r="AK41" s="532"/>
      <c r="AL41" s="538"/>
      <c r="AM41" s="562"/>
      <c r="AN41" s="563"/>
      <c r="AO41" s="563"/>
      <c r="AP41" s="564"/>
      <c r="AU41" s="172">
        <v>40</v>
      </c>
      <c r="AV41" s="172" t="s">
        <v>123</v>
      </c>
      <c r="AW41" s="167">
        <f>Q31</f>
        <v>0</v>
      </c>
    </row>
    <row r="42" spans="1:55" ht="28.5" customHeight="1">
      <c r="A42" s="104"/>
      <c r="B42" s="539" t="s">
        <v>127</v>
      </c>
      <c r="C42" s="539"/>
      <c r="D42" s="539"/>
      <c r="E42" s="539"/>
      <c r="F42" s="539"/>
      <c r="G42" s="539"/>
      <c r="H42" s="105"/>
      <c r="I42" s="531">
        <f>補助金額計算書【省力】!O17</f>
        <v>0</v>
      </c>
      <c r="J42" s="532"/>
      <c r="K42" s="532"/>
      <c r="L42" s="538"/>
      <c r="M42" s="531">
        <f>補助金額計算書【省力】!AD6</f>
        <v>0</v>
      </c>
      <c r="N42" s="532"/>
      <c r="O42" s="532"/>
      <c r="P42" s="538"/>
      <c r="Q42" s="540" t="str">
        <f t="shared" si="0"/>
        <v/>
      </c>
      <c r="R42" s="541"/>
      <c r="S42" s="531">
        <f>ROUNDDOWN(I42/3,0)</f>
        <v>0</v>
      </c>
      <c r="T42" s="532"/>
      <c r="U42" s="532"/>
      <c r="V42" s="538"/>
      <c r="W42" s="531">
        <f>ROUNDDOWN(M42*2/3,0)</f>
        <v>0</v>
      </c>
      <c r="X42" s="532"/>
      <c r="Y42" s="532"/>
      <c r="Z42" s="538"/>
      <c r="AA42" s="531">
        <v>10000</v>
      </c>
      <c r="AB42" s="532"/>
      <c r="AC42" s="532"/>
      <c r="AD42" s="538"/>
      <c r="AE42" s="531">
        <f t="shared" si="1"/>
        <v>0</v>
      </c>
      <c r="AF42" s="532"/>
      <c r="AG42" s="532"/>
      <c r="AH42" s="538"/>
      <c r="AI42" s="531">
        <f>補助金額計算書【省力】!T18</f>
        <v>0</v>
      </c>
      <c r="AJ42" s="532"/>
      <c r="AK42" s="532"/>
      <c r="AL42" s="538"/>
      <c r="AM42" s="562"/>
      <c r="AN42" s="563"/>
      <c r="AO42" s="563"/>
      <c r="AP42" s="564"/>
      <c r="AU42" s="172">
        <v>41</v>
      </c>
      <c r="AV42" s="172" t="s">
        <v>112</v>
      </c>
      <c r="AW42" s="167">
        <f ca="1">I34</f>
        <v>0</v>
      </c>
      <c r="BC42" s="181"/>
    </row>
    <row r="43" spans="1:55" ht="28.5" customHeight="1">
      <c r="A43" s="470" t="s">
        <v>129</v>
      </c>
      <c r="B43" s="470"/>
      <c r="C43" s="470"/>
      <c r="D43" s="470"/>
      <c r="E43" s="470"/>
      <c r="F43" s="470"/>
      <c r="G43" s="470"/>
      <c r="H43" s="470"/>
      <c r="I43" s="531">
        <f ca="1">SUM(I40:L42)</f>
        <v>0</v>
      </c>
      <c r="J43" s="532"/>
      <c r="K43" s="532"/>
      <c r="L43" s="538"/>
      <c r="M43" s="531">
        <f ca="1">SUM(M40:P42)</f>
        <v>0</v>
      </c>
      <c r="N43" s="532"/>
      <c r="O43" s="532"/>
      <c r="P43" s="538"/>
      <c r="Q43" s="545"/>
      <c r="R43" s="547"/>
      <c r="S43" s="531">
        <f ca="1">SUM(S40:V41)</f>
        <v>0</v>
      </c>
      <c r="T43" s="532"/>
      <c r="U43" s="532"/>
      <c r="V43" s="538"/>
      <c r="W43" s="531">
        <f ca="1">SUM(W40:Z41)</f>
        <v>0</v>
      </c>
      <c r="X43" s="532"/>
      <c r="Y43" s="532"/>
      <c r="Z43" s="538"/>
      <c r="AA43" s="545"/>
      <c r="AB43" s="546"/>
      <c r="AC43" s="546"/>
      <c r="AD43" s="547"/>
      <c r="AE43" s="531">
        <f ca="1">SUM(AE40:AH42)</f>
        <v>0</v>
      </c>
      <c r="AF43" s="532"/>
      <c r="AG43" s="532"/>
      <c r="AH43" s="538"/>
      <c r="AI43" s="531">
        <f ca="1">SUM(AI40:AL42)</f>
        <v>0</v>
      </c>
      <c r="AJ43" s="532"/>
      <c r="AK43" s="532"/>
      <c r="AL43" s="538"/>
      <c r="AM43" s="531">
        <f>SUM(AM40:AP42)</f>
        <v>0</v>
      </c>
      <c r="AN43" s="532"/>
      <c r="AO43" s="532"/>
      <c r="AP43" s="538"/>
      <c r="AU43" s="172">
        <v>42</v>
      </c>
      <c r="AV43" s="172" t="s">
        <v>126</v>
      </c>
      <c r="AW43" s="167">
        <f ca="1">I43</f>
        <v>0</v>
      </c>
    </row>
    <row r="44" spans="1:55" ht="28.5" customHeight="1">
      <c r="A44" s="554" t="s">
        <v>131</v>
      </c>
      <c r="B44" s="554"/>
      <c r="C44" s="554"/>
      <c r="D44" s="554"/>
      <c r="E44" s="554"/>
      <c r="F44" s="554"/>
      <c r="G44" s="555" t="s">
        <v>132</v>
      </c>
      <c r="H44" s="556"/>
      <c r="I44" s="556"/>
      <c r="J44" s="556"/>
      <c r="K44" s="556"/>
      <c r="L44" s="557"/>
      <c r="M44" s="555" t="s">
        <v>133</v>
      </c>
      <c r="N44" s="556"/>
      <c r="O44" s="556"/>
      <c r="P44" s="556"/>
      <c r="Q44" s="556"/>
      <c r="R44" s="557"/>
      <c r="S44" s="555" t="s">
        <v>134</v>
      </c>
      <c r="T44" s="556"/>
      <c r="U44" s="556"/>
      <c r="V44" s="556"/>
      <c r="W44" s="556"/>
      <c r="X44" s="557"/>
      <c r="Y44" s="553"/>
      <c r="Z44" s="553"/>
      <c r="AA44" s="553"/>
      <c r="AB44" s="553"/>
      <c r="AC44" s="553"/>
      <c r="AD44" s="553"/>
      <c r="AE44" s="548"/>
      <c r="AF44" s="549"/>
      <c r="AG44" s="549"/>
      <c r="AH44" s="549"/>
      <c r="AI44" s="549"/>
      <c r="AJ44" s="550"/>
      <c r="AK44" s="548"/>
      <c r="AL44" s="549"/>
      <c r="AM44" s="549"/>
      <c r="AN44" s="549"/>
      <c r="AO44" s="549"/>
      <c r="AP44" s="550"/>
      <c r="AU44" s="172">
        <v>43</v>
      </c>
      <c r="AV44" s="172" t="s">
        <v>128</v>
      </c>
      <c r="AW44" s="167">
        <f ca="1">M43</f>
        <v>0</v>
      </c>
    </row>
    <row r="45" spans="1:55" ht="28.5" customHeight="1">
      <c r="A45" s="552"/>
      <c r="B45" s="552"/>
      <c r="C45" s="552"/>
      <c r="D45" s="552"/>
      <c r="E45" s="552"/>
      <c r="F45" s="552"/>
      <c r="G45" s="552"/>
      <c r="H45" s="552"/>
      <c r="I45" s="552"/>
      <c r="J45" s="552"/>
      <c r="K45" s="552"/>
      <c r="L45" s="552"/>
      <c r="M45" s="552"/>
      <c r="N45" s="552"/>
      <c r="O45" s="552"/>
      <c r="P45" s="552"/>
      <c r="Q45" s="552"/>
      <c r="R45" s="552"/>
      <c r="S45" s="552"/>
      <c r="T45" s="552"/>
      <c r="U45" s="552"/>
      <c r="V45" s="552"/>
      <c r="W45" s="552"/>
      <c r="X45" s="552"/>
      <c r="Y45" s="551"/>
      <c r="Z45" s="551"/>
      <c r="AA45" s="551"/>
      <c r="AB45" s="551"/>
      <c r="AC45" s="551"/>
      <c r="AD45" s="551"/>
      <c r="AE45" s="551"/>
      <c r="AF45" s="551"/>
      <c r="AG45" s="551"/>
      <c r="AH45" s="551"/>
      <c r="AI45" s="551"/>
      <c r="AJ45" s="551"/>
      <c r="AK45" s="551"/>
      <c r="AL45" s="551"/>
      <c r="AM45" s="551"/>
      <c r="AN45" s="551"/>
      <c r="AO45" s="551"/>
      <c r="AP45" s="551"/>
      <c r="AU45" s="172">
        <v>44</v>
      </c>
      <c r="AV45" s="172" t="s">
        <v>130</v>
      </c>
      <c r="AW45" s="167">
        <f ca="1">AE43</f>
        <v>0</v>
      </c>
    </row>
    <row r="46" spans="1:55" ht="20.399999999999999" customHeight="1">
      <c r="A46" s="182" t="s">
        <v>617</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83"/>
      <c r="AI46" s="183"/>
      <c r="AJ46" s="183"/>
      <c r="AK46" s="183"/>
      <c r="AL46" s="183"/>
      <c r="AM46" s="183"/>
      <c r="AN46" s="183"/>
      <c r="AO46" s="178"/>
      <c r="AP46" s="178"/>
      <c r="AU46" s="172">
        <v>45</v>
      </c>
      <c r="AV46" s="180" t="s">
        <v>135</v>
      </c>
      <c r="AW46" s="170">
        <f ca="1">AI43</f>
        <v>0</v>
      </c>
    </row>
    <row r="47" spans="1:55" ht="28.5" customHeight="1">
      <c r="A47" s="184"/>
      <c r="B47" s="184"/>
      <c r="C47" s="184"/>
      <c r="D47" s="184"/>
      <c r="E47" s="184"/>
      <c r="F47" s="184"/>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83"/>
      <c r="AI47" s="183"/>
      <c r="AJ47" s="183"/>
      <c r="AK47" s="183"/>
      <c r="AL47" s="183"/>
      <c r="AM47" s="183"/>
      <c r="AN47" s="183"/>
      <c r="AO47" s="178"/>
      <c r="AP47" s="178"/>
      <c r="AU47" s="172">
        <v>46</v>
      </c>
      <c r="AW47" s="3"/>
    </row>
    <row r="48" spans="1:55" ht="28.5" customHeight="1">
      <c r="AT48" s="180" t="s">
        <v>137</v>
      </c>
      <c r="AU48" s="172">
        <v>47</v>
      </c>
      <c r="AV48" s="180" t="s">
        <v>44</v>
      </c>
      <c r="AW48" s="3">
        <f>AO2</f>
        <v>0</v>
      </c>
    </row>
    <row r="49" spans="41:49" ht="28.5" customHeight="1">
      <c r="AO49" s="180" t="s">
        <v>138</v>
      </c>
      <c r="AU49" s="180">
        <v>48</v>
      </c>
      <c r="AV49" s="180" t="s">
        <v>136</v>
      </c>
      <c r="AW49" s="3">
        <f>AM6</f>
        <v>0</v>
      </c>
    </row>
    <row r="50" spans="41:49" ht="28.5" customHeight="1">
      <c r="AO50" s="180" t="s">
        <v>139</v>
      </c>
    </row>
    <row r="51" spans="41:49" ht="28.5" customHeight="1">
      <c r="AO51" s="180" t="s">
        <v>140</v>
      </c>
    </row>
  </sheetData>
  <sheetProtection sheet="1" objects="1" scenarios="1" formatRows="0"/>
  <mergeCells count="186">
    <mergeCell ref="AI43:AL43"/>
    <mergeCell ref="A2:M2"/>
    <mergeCell ref="I42:L42"/>
    <mergeCell ref="I43:L43"/>
    <mergeCell ref="AI38:AP38"/>
    <mergeCell ref="AM39:AP39"/>
    <mergeCell ref="AI39:AL39"/>
    <mergeCell ref="AM40:AP40"/>
    <mergeCell ref="AI40:AL40"/>
    <mergeCell ref="AM41:AP41"/>
    <mergeCell ref="AI41:AL41"/>
    <mergeCell ref="AM42:AP42"/>
    <mergeCell ref="I38:L39"/>
    <mergeCell ref="I40:L40"/>
    <mergeCell ref="I41:L41"/>
    <mergeCell ref="AI42:AL42"/>
    <mergeCell ref="AM43:AP43"/>
    <mergeCell ref="J23:AA23"/>
    <mergeCell ref="J24:AA25"/>
    <mergeCell ref="AE43:AH43"/>
    <mergeCell ref="AE42:AH42"/>
    <mergeCell ref="A43:H43"/>
    <mergeCell ref="M43:P43"/>
    <mergeCell ref="Q43:R43"/>
    <mergeCell ref="AE44:AJ44"/>
    <mergeCell ref="AE45:AJ45"/>
    <mergeCell ref="AK44:AP44"/>
    <mergeCell ref="AK45:AP45"/>
    <mergeCell ref="S45:X45"/>
    <mergeCell ref="Y45:AD45"/>
    <mergeCell ref="A45:F45"/>
    <mergeCell ref="G45:L45"/>
    <mergeCell ref="M45:R45"/>
    <mergeCell ref="Y44:AD44"/>
    <mergeCell ref="A44:F44"/>
    <mergeCell ref="G44:L44"/>
    <mergeCell ref="M44:R44"/>
    <mergeCell ref="S44:X44"/>
    <mergeCell ref="S43:V43"/>
    <mergeCell ref="W43:Z43"/>
    <mergeCell ref="AA43:AD43"/>
    <mergeCell ref="AE41:AH41"/>
    <mergeCell ref="B42:G42"/>
    <mergeCell ref="M42:P42"/>
    <mergeCell ref="Q42:R42"/>
    <mergeCell ref="S42:V42"/>
    <mergeCell ref="W42:Z42"/>
    <mergeCell ref="AA42:AD42"/>
    <mergeCell ref="M33:P33"/>
    <mergeCell ref="AE40:AH40"/>
    <mergeCell ref="B41:G41"/>
    <mergeCell ref="M41:P41"/>
    <mergeCell ref="Q41:R41"/>
    <mergeCell ref="S41:V41"/>
    <mergeCell ref="W41:Z41"/>
    <mergeCell ref="AA41:AD41"/>
    <mergeCell ref="AE39:AH39"/>
    <mergeCell ref="B40:G40"/>
    <mergeCell ref="M40:P40"/>
    <mergeCell ref="Q40:R40"/>
    <mergeCell ref="S40:V40"/>
    <mergeCell ref="W40:Z40"/>
    <mergeCell ref="AA40:AD40"/>
    <mergeCell ref="A38:H39"/>
    <mergeCell ref="M38:R38"/>
    <mergeCell ref="S38:AH38"/>
    <mergeCell ref="M39:P39"/>
    <mergeCell ref="Q39:R39"/>
    <mergeCell ref="S39:V39"/>
    <mergeCell ref="W39:Z39"/>
    <mergeCell ref="AA39:AD39"/>
    <mergeCell ref="A30:D30"/>
    <mergeCell ref="E30:H30"/>
    <mergeCell ref="I30:L30"/>
    <mergeCell ref="M30:P30"/>
    <mergeCell ref="Q30:AP30"/>
    <mergeCell ref="A31:D31"/>
    <mergeCell ref="E31:H31"/>
    <mergeCell ref="I31:L31"/>
    <mergeCell ref="M31:P31"/>
    <mergeCell ref="Q31:AP37"/>
    <mergeCell ref="A34:H34"/>
    <mergeCell ref="I34:O34"/>
    <mergeCell ref="A35:H35"/>
    <mergeCell ref="I35:O35"/>
    <mergeCell ref="A36:H37"/>
    <mergeCell ref="I36:O36"/>
    <mergeCell ref="I37:P37"/>
    <mergeCell ref="A32:D32"/>
    <mergeCell ref="E32:H32"/>
    <mergeCell ref="I32:L32"/>
    <mergeCell ref="M32:P32"/>
    <mergeCell ref="A33:D33"/>
    <mergeCell ref="E33:H33"/>
    <mergeCell ref="I33:L33"/>
    <mergeCell ref="Y29:AA29"/>
    <mergeCell ref="AB29:AD29"/>
    <mergeCell ref="AE29:AG29"/>
    <mergeCell ref="AH29:AJ29"/>
    <mergeCell ref="AK29:AM29"/>
    <mergeCell ref="AN29:AP29"/>
    <mergeCell ref="AK28:AM28"/>
    <mergeCell ref="AN28:AP28"/>
    <mergeCell ref="A29:C29"/>
    <mergeCell ref="D29:F29"/>
    <mergeCell ref="G29:I29"/>
    <mergeCell ref="J29:L29"/>
    <mergeCell ref="M29:O29"/>
    <mergeCell ref="P29:R29"/>
    <mergeCell ref="S29:U29"/>
    <mergeCell ref="V29:X29"/>
    <mergeCell ref="S28:U28"/>
    <mergeCell ref="V28:X28"/>
    <mergeCell ref="Y28:AA28"/>
    <mergeCell ref="AB28:AD28"/>
    <mergeCell ref="AE28:AG28"/>
    <mergeCell ref="AH28:AJ28"/>
    <mergeCell ref="A28:C28"/>
    <mergeCell ref="D28:F28"/>
    <mergeCell ref="G28:I28"/>
    <mergeCell ref="J28:L28"/>
    <mergeCell ref="M28:O28"/>
    <mergeCell ref="P28:R28"/>
    <mergeCell ref="A27:I27"/>
    <mergeCell ref="J27:R27"/>
    <mergeCell ref="S27:AA27"/>
    <mergeCell ref="AB27:AJ27"/>
    <mergeCell ref="AK27:AP27"/>
    <mergeCell ref="A26:AP26"/>
    <mergeCell ref="AF24:AP24"/>
    <mergeCell ref="A25:C25"/>
    <mergeCell ref="D25:F25"/>
    <mergeCell ref="G25:I25"/>
    <mergeCell ref="AB25:AE25"/>
    <mergeCell ref="AF25:AP25"/>
    <mergeCell ref="A15:U22"/>
    <mergeCell ref="V15:AP22"/>
    <mergeCell ref="A23:I23"/>
    <mergeCell ref="AB23:AP23"/>
    <mergeCell ref="A24:C24"/>
    <mergeCell ref="D24:F24"/>
    <mergeCell ref="G24:I24"/>
    <mergeCell ref="AB24:AE24"/>
    <mergeCell ref="AC8:AF10"/>
    <mergeCell ref="AO2:AP2"/>
    <mergeCell ref="A3:G3"/>
    <mergeCell ref="AG11:AP11"/>
    <mergeCell ref="AC12:AF12"/>
    <mergeCell ref="AG12:AP12"/>
    <mergeCell ref="A13:AP13"/>
    <mergeCell ref="A14:U14"/>
    <mergeCell ref="V14:AP14"/>
    <mergeCell ref="A10:G12"/>
    <mergeCell ref="H10:AB12"/>
    <mergeCell ref="AG8:AI9"/>
    <mergeCell ref="AJ8:AK8"/>
    <mergeCell ref="AM8:AN8"/>
    <mergeCell ref="AJ9:AK9"/>
    <mergeCell ref="AM9:AN9"/>
    <mergeCell ref="AG10:AN10"/>
    <mergeCell ref="AC11:AF11"/>
    <mergeCell ref="A8:G9"/>
    <mergeCell ref="H8:AB9"/>
    <mergeCell ref="A1:D1"/>
    <mergeCell ref="E1:AL1"/>
    <mergeCell ref="AE2:AG2"/>
    <mergeCell ref="AH2:AK2"/>
    <mergeCell ref="AL2:AN2"/>
    <mergeCell ref="H3:AB3"/>
    <mergeCell ref="AC4:AF7"/>
    <mergeCell ref="AC3:AF3"/>
    <mergeCell ref="AG3:AP3"/>
    <mergeCell ref="A6:G7"/>
    <mergeCell ref="H6:AB7"/>
    <mergeCell ref="AG4:AL4"/>
    <mergeCell ref="AM4:AN4"/>
    <mergeCell ref="AO4:AP4"/>
    <mergeCell ref="AG5:AL5"/>
    <mergeCell ref="AM5:AN5"/>
    <mergeCell ref="AO5:AP5"/>
    <mergeCell ref="AG6:AL6"/>
    <mergeCell ref="AM6:AN6"/>
    <mergeCell ref="AO6:AP6"/>
    <mergeCell ref="AG7:AN7"/>
    <mergeCell ref="A4:G5"/>
    <mergeCell ref="H4:AB5"/>
  </mergeCells>
  <phoneticPr fontId="2"/>
  <dataValidations count="3">
    <dataValidation type="list" allowBlank="1" showInputMessage="1" showErrorMessage="1" sqref="A31:P31 A33:P33" xr:uid="{17614F56-9108-4869-B367-129BF8469D86}">
      <formula1>"　,○"</formula1>
    </dataValidation>
    <dataValidation type="list" allowBlank="1" showInputMessage="1" showErrorMessage="1" sqref="H4" xr:uid="{8BF57A0A-DCE0-489A-802F-3319F8F1B0F3}">
      <formula1>"　,①農協等,②農業法人,③農業者団体,④農業者（販売農家）"</formula1>
    </dataValidation>
    <dataValidation type="list" allowBlank="1" showInputMessage="1" showErrorMessage="1" sqref="AO2:AP2" xr:uid="{7668E42B-6CC6-46D9-B7A1-EBD6DF8329FB}">
      <formula1>$AT$47:$AT$48</formula1>
    </dataValidation>
  </dataValidations>
  <pageMargins left="0.59055118110236227" right="0.39370078740157483" top="0.39370078740157483" bottom="0.39370078740157483" header="0.31496062992125984" footer="0.19685039370078741"/>
  <pageSetup paperSize="9" scale="60" orientation="portrait" cellComments="asDisplayed" r:id="rId1"/>
  <ignoredErrors>
    <ignoredError sqref="A25:F25 S40:V42 W40:Z42 AE40:AH42 AI40:AL4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2CEDDF-B1E5-453B-8CF4-302FC82E07EE}">
          <x14:formula1>
            <xm:f>'リスト（編集しないこと）'!$D$3:$D$5</xm:f>
          </x14:formula1>
          <xm:sqref>I37:P37</xm:sqref>
        </x14:dataValidation>
        <x14:dataValidation type="list" allowBlank="1" showInputMessage="1" showErrorMessage="1" xr:uid="{24EFB51A-C167-4F28-AEEE-2CDF97B7E48A}">
          <x14:formula1>
            <xm:f>'リスト（編集しないこと）'!$C$3:$C$8</xm:f>
          </x14:formula1>
          <xm:sqref>J24:AA25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3CBD2-BB3D-417E-B133-2E37B25530C1}">
  <sheetPr>
    <tabColor rgb="FF336699"/>
  </sheetPr>
  <dimension ref="A1:G91"/>
  <sheetViews>
    <sheetView view="pageBreakPreview" topLeftCell="A63" zoomScale="90" zoomScaleNormal="85" zoomScaleSheetLayoutView="90" workbookViewId="0">
      <selection activeCell="A81" sqref="A81:A86"/>
    </sheetView>
  </sheetViews>
  <sheetFormatPr defaultRowHeight="18"/>
  <cols>
    <col min="1" max="1" width="15.09765625" customWidth="1"/>
    <col min="2" max="2" width="20.59765625" customWidth="1"/>
    <col min="3" max="3" width="23.3984375" customWidth="1"/>
    <col min="4" max="4" width="15" customWidth="1"/>
    <col min="5" max="5" width="8" customWidth="1"/>
    <col min="6" max="6" width="9.796875" customWidth="1"/>
    <col min="7" max="7" width="11.59765625" customWidth="1"/>
  </cols>
  <sheetData>
    <row r="1" spans="1:7" ht="13.5" customHeight="1">
      <c r="A1" t="s">
        <v>444</v>
      </c>
    </row>
    <row r="2" spans="1:7" s="1" customFormat="1" ht="12" customHeight="1">
      <c r="A2" s="77" t="s">
        <v>26</v>
      </c>
      <c r="B2" s="77" t="s">
        <v>26</v>
      </c>
      <c r="C2" s="78" t="s">
        <v>445</v>
      </c>
      <c r="D2" s="78" t="s">
        <v>446</v>
      </c>
      <c r="E2" s="77" t="s">
        <v>447</v>
      </c>
      <c r="F2" s="2"/>
      <c r="G2" s="79"/>
    </row>
    <row r="3" spans="1:7" s="2" customFormat="1" ht="12.75" customHeight="1">
      <c r="A3" s="80" t="s">
        <v>290</v>
      </c>
      <c r="B3" s="884" t="s">
        <v>448</v>
      </c>
      <c r="C3" s="78" t="s">
        <v>449</v>
      </c>
      <c r="D3" s="78" t="s">
        <v>450</v>
      </c>
      <c r="E3" s="78" t="s">
        <v>451</v>
      </c>
      <c r="G3" s="81" t="s">
        <v>448</v>
      </c>
    </row>
    <row r="4" spans="1:7" s="2" customFormat="1" ht="12" customHeight="1">
      <c r="A4" s="82"/>
      <c r="B4" s="885"/>
      <c r="C4" s="78" t="s">
        <v>452</v>
      </c>
      <c r="D4" s="78" t="s">
        <v>450</v>
      </c>
      <c r="E4" s="78" t="s">
        <v>451</v>
      </c>
      <c r="G4" s="83" t="s">
        <v>453</v>
      </c>
    </row>
    <row r="5" spans="1:7" s="2" customFormat="1" ht="12" customHeight="1">
      <c r="A5" s="84"/>
      <c r="B5" s="84"/>
      <c r="C5" s="78" t="s">
        <v>454</v>
      </c>
      <c r="D5" s="78" t="s">
        <v>450</v>
      </c>
      <c r="E5" s="78" t="s">
        <v>451</v>
      </c>
      <c r="G5" s="85" t="s">
        <v>455</v>
      </c>
    </row>
    <row r="6" spans="1:7" s="2" customFormat="1" ht="12" customHeight="1">
      <c r="A6" s="84"/>
      <c r="B6" s="84"/>
      <c r="C6" s="78" t="s">
        <v>456</v>
      </c>
      <c r="D6" s="78" t="s">
        <v>450</v>
      </c>
      <c r="E6" s="78" t="s">
        <v>451</v>
      </c>
      <c r="G6" s="81" t="s">
        <v>457</v>
      </c>
    </row>
    <row r="7" spans="1:7" s="2" customFormat="1" ht="12" customHeight="1">
      <c r="A7" s="84"/>
      <c r="B7" s="84"/>
      <c r="C7" s="78" t="s">
        <v>458</v>
      </c>
      <c r="D7" s="78" t="s">
        <v>450</v>
      </c>
      <c r="E7" s="78" t="s">
        <v>459</v>
      </c>
      <c r="G7" s="81" t="s">
        <v>460</v>
      </c>
    </row>
    <row r="8" spans="1:7" s="2" customFormat="1" ht="12" customHeight="1">
      <c r="A8" s="84"/>
      <c r="B8" s="84"/>
      <c r="C8" s="78" t="s">
        <v>461</v>
      </c>
      <c r="D8" s="78"/>
      <c r="E8" s="78"/>
      <c r="G8" s="83" t="s">
        <v>462</v>
      </c>
    </row>
    <row r="9" spans="1:7" s="2" customFormat="1" ht="12" customHeight="1">
      <c r="A9" s="885"/>
      <c r="B9" s="86" t="s">
        <v>453</v>
      </c>
      <c r="C9" s="78" t="s">
        <v>463</v>
      </c>
      <c r="D9" s="78" t="s">
        <v>464</v>
      </c>
      <c r="E9" s="78" t="s">
        <v>465</v>
      </c>
      <c r="G9" s="81" t="s">
        <v>466</v>
      </c>
    </row>
    <row r="10" spans="1:7" s="2" customFormat="1" ht="12" customHeight="1">
      <c r="A10" s="885"/>
      <c r="B10" s="87"/>
      <c r="C10" s="78" t="s">
        <v>467</v>
      </c>
      <c r="D10" s="78" t="s">
        <v>464</v>
      </c>
      <c r="E10" s="78" t="s">
        <v>465</v>
      </c>
      <c r="G10" s="81" t="s">
        <v>468</v>
      </c>
    </row>
    <row r="11" spans="1:7" s="2" customFormat="1" ht="12" customHeight="1">
      <c r="A11" s="885"/>
      <c r="B11" s="87"/>
      <c r="C11" s="78" t="s">
        <v>469</v>
      </c>
      <c r="D11" s="78" t="s">
        <v>464</v>
      </c>
      <c r="E11" s="78" t="s">
        <v>465</v>
      </c>
      <c r="G11" s="81" t="s">
        <v>470</v>
      </c>
    </row>
    <row r="12" spans="1:7" s="2" customFormat="1" ht="12" customHeight="1">
      <c r="A12" s="84"/>
      <c r="B12" s="884" t="s">
        <v>455</v>
      </c>
      <c r="C12" s="78" t="s">
        <v>471</v>
      </c>
      <c r="D12" s="78" t="s">
        <v>450</v>
      </c>
      <c r="E12" s="78" t="s">
        <v>451</v>
      </c>
      <c r="G12" s="81" t="s">
        <v>472</v>
      </c>
    </row>
    <row r="13" spans="1:7" s="2" customFormat="1" ht="12" customHeight="1">
      <c r="A13" s="84"/>
      <c r="B13" s="885"/>
      <c r="C13" s="78" t="s">
        <v>473</v>
      </c>
      <c r="D13" s="78" t="s">
        <v>450</v>
      </c>
      <c r="E13" s="78" t="s">
        <v>451</v>
      </c>
      <c r="G13" s="81" t="s">
        <v>474</v>
      </c>
    </row>
    <row r="14" spans="1:7" s="2" customFormat="1" ht="12" customHeight="1">
      <c r="A14" s="84"/>
      <c r="B14" s="84"/>
      <c r="C14" s="78" t="s">
        <v>475</v>
      </c>
      <c r="D14" s="78" t="s">
        <v>450</v>
      </c>
      <c r="E14" s="78" t="s">
        <v>476</v>
      </c>
      <c r="G14" s="81" t="s">
        <v>477</v>
      </c>
    </row>
    <row r="15" spans="1:7" s="2" customFormat="1" ht="12" customHeight="1">
      <c r="A15" s="84"/>
      <c r="B15" s="84"/>
      <c r="C15" s="78" t="s">
        <v>478</v>
      </c>
      <c r="D15" s="78" t="s">
        <v>450</v>
      </c>
      <c r="E15" s="78" t="s">
        <v>451</v>
      </c>
      <c r="G15" s="81" t="s">
        <v>479</v>
      </c>
    </row>
    <row r="16" spans="1:7" s="2" customFormat="1" ht="12" customHeight="1">
      <c r="A16" s="84"/>
      <c r="B16" s="84"/>
      <c r="C16" s="78" t="s">
        <v>480</v>
      </c>
      <c r="D16" s="78" t="s">
        <v>450</v>
      </c>
      <c r="E16" s="78" t="s">
        <v>451</v>
      </c>
      <c r="G16" s="81" t="s">
        <v>481</v>
      </c>
    </row>
    <row r="17" spans="1:7" s="2" customFormat="1" ht="12" customHeight="1">
      <c r="A17" s="84"/>
      <c r="B17" s="84"/>
      <c r="C17" s="78" t="s">
        <v>482</v>
      </c>
      <c r="D17" s="78" t="s">
        <v>450</v>
      </c>
      <c r="E17" s="78" t="s">
        <v>483</v>
      </c>
      <c r="G17" s="81" t="s">
        <v>484</v>
      </c>
    </row>
    <row r="18" spans="1:7" s="2" customFormat="1" ht="12" customHeight="1">
      <c r="A18" s="84"/>
      <c r="B18" s="84"/>
      <c r="C18" s="78" t="s">
        <v>485</v>
      </c>
      <c r="D18" s="78" t="s">
        <v>450</v>
      </c>
      <c r="E18" s="78" t="s">
        <v>451</v>
      </c>
    </row>
    <row r="19" spans="1:7" s="2" customFormat="1" ht="12" customHeight="1">
      <c r="A19" s="84"/>
      <c r="B19" s="84"/>
      <c r="C19" s="78" t="s">
        <v>486</v>
      </c>
      <c r="D19" s="78" t="s">
        <v>450</v>
      </c>
      <c r="E19" s="78" t="s">
        <v>451</v>
      </c>
    </row>
    <row r="20" spans="1:7" s="2" customFormat="1" ht="12" customHeight="1">
      <c r="A20" s="84"/>
      <c r="B20" s="84"/>
      <c r="C20" s="78" t="s">
        <v>548</v>
      </c>
      <c r="D20" s="78" t="s">
        <v>450</v>
      </c>
      <c r="E20" s="78" t="s">
        <v>476</v>
      </c>
    </row>
    <row r="21" spans="1:7" s="2" customFormat="1" ht="12" customHeight="1">
      <c r="A21" s="84"/>
      <c r="B21" s="84"/>
      <c r="C21" s="78" t="s">
        <v>487</v>
      </c>
      <c r="D21" s="78" t="s">
        <v>450</v>
      </c>
      <c r="E21" s="78" t="s">
        <v>488</v>
      </c>
    </row>
    <row r="22" spans="1:7" s="2" customFormat="1" ht="12" customHeight="1">
      <c r="A22" s="84"/>
      <c r="B22" s="88"/>
      <c r="C22" s="78" t="s">
        <v>461</v>
      </c>
      <c r="D22" s="78"/>
      <c r="E22" s="78"/>
    </row>
    <row r="23" spans="1:7" s="2" customFormat="1" ht="12" customHeight="1">
      <c r="A23" s="84"/>
      <c r="B23" s="84" t="s">
        <v>457</v>
      </c>
      <c r="C23" s="78" t="s">
        <v>489</v>
      </c>
      <c r="D23" s="78" t="s">
        <v>464</v>
      </c>
      <c r="E23" s="78" t="s">
        <v>465</v>
      </c>
    </row>
    <row r="24" spans="1:7" s="2" customFormat="1" ht="12" customHeight="1">
      <c r="A24" s="84"/>
      <c r="B24" s="84"/>
      <c r="C24" s="78" t="s">
        <v>490</v>
      </c>
      <c r="D24" s="78" t="s">
        <v>464</v>
      </c>
      <c r="E24" s="78" t="s">
        <v>465</v>
      </c>
    </row>
    <row r="25" spans="1:7" s="2" customFormat="1" ht="12" customHeight="1">
      <c r="A25" s="84"/>
      <c r="B25" s="84"/>
      <c r="C25" s="78" t="s">
        <v>471</v>
      </c>
      <c r="D25" s="78" t="s">
        <v>450</v>
      </c>
      <c r="E25" s="78" t="s">
        <v>451</v>
      </c>
    </row>
    <row r="26" spans="1:7" s="2" customFormat="1" ht="12" customHeight="1">
      <c r="A26" s="84"/>
      <c r="B26" s="84"/>
      <c r="C26" s="78" t="s">
        <v>461</v>
      </c>
      <c r="D26" s="78"/>
      <c r="E26" s="78"/>
    </row>
    <row r="27" spans="1:7" s="2" customFormat="1" ht="12" customHeight="1">
      <c r="A27" s="84"/>
      <c r="B27" s="89" t="s">
        <v>460</v>
      </c>
      <c r="C27" s="78" t="s">
        <v>491</v>
      </c>
      <c r="D27" s="78" t="s">
        <v>492</v>
      </c>
      <c r="E27" s="78" t="s">
        <v>488</v>
      </c>
    </row>
    <row r="28" spans="1:7" s="2" customFormat="1" ht="12" customHeight="1">
      <c r="A28" s="84"/>
      <c r="B28" s="84"/>
      <c r="C28" s="78" t="s">
        <v>493</v>
      </c>
      <c r="D28" s="78" t="s">
        <v>494</v>
      </c>
      <c r="E28" s="78" t="s">
        <v>488</v>
      </c>
      <c r="G28" s="90"/>
    </row>
    <row r="29" spans="1:7" s="2" customFormat="1" ht="12" customHeight="1">
      <c r="A29" s="84"/>
      <c r="B29" s="84"/>
      <c r="C29" s="78" t="s">
        <v>495</v>
      </c>
      <c r="D29" s="78" t="s">
        <v>492</v>
      </c>
      <c r="E29" s="78" t="s">
        <v>488</v>
      </c>
      <c r="G29" s="90"/>
    </row>
    <row r="30" spans="1:7" s="2" customFormat="1" ht="12" customHeight="1">
      <c r="A30" s="84"/>
      <c r="B30" s="84"/>
      <c r="C30" s="78" t="s">
        <v>461</v>
      </c>
      <c r="D30" s="78"/>
      <c r="E30" s="78"/>
    </row>
    <row r="31" spans="1:7" s="2" customFormat="1" ht="12" customHeight="1">
      <c r="A31" s="84"/>
      <c r="B31" s="881" t="s">
        <v>462</v>
      </c>
      <c r="C31" s="78" t="s">
        <v>496</v>
      </c>
      <c r="D31" s="78" t="s">
        <v>497</v>
      </c>
      <c r="E31" s="78" t="s">
        <v>498</v>
      </c>
    </row>
    <row r="32" spans="1:7" s="2" customFormat="1" ht="12" customHeight="1">
      <c r="A32" s="84"/>
      <c r="B32" s="882"/>
      <c r="C32" s="78" t="s">
        <v>499</v>
      </c>
      <c r="D32" s="78"/>
      <c r="E32" s="78" t="s">
        <v>498</v>
      </c>
    </row>
    <row r="33" spans="1:5" s="2" customFormat="1" ht="12" customHeight="1">
      <c r="A33" s="84"/>
      <c r="B33" s="84"/>
      <c r="C33" s="78" t="s">
        <v>500</v>
      </c>
      <c r="D33" s="78" t="s">
        <v>501</v>
      </c>
      <c r="E33" s="78" t="s">
        <v>488</v>
      </c>
    </row>
    <row r="34" spans="1:5" s="2" customFormat="1" ht="12" customHeight="1">
      <c r="A34" s="84"/>
      <c r="B34" s="84"/>
      <c r="C34" s="78" t="s">
        <v>502</v>
      </c>
      <c r="D34" s="78" t="s">
        <v>503</v>
      </c>
      <c r="E34" s="78" t="s">
        <v>451</v>
      </c>
    </row>
    <row r="35" spans="1:5" s="2" customFormat="1" ht="12" customHeight="1">
      <c r="A35" s="84"/>
      <c r="B35" s="84"/>
      <c r="C35" s="78" t="s">
        <v>461</v>
      </c>
      <c r="D35" s="78"/>
      <c r="E35" s="78"/>
    </row>
    <row r="36" spans="1:5" s="2" customFormat="1" ht="12" customHeight="1">
      <c r="A36" s="84"/>
      <c r="B36" s="89" t="s">
        <v>466</v>
      </c>
      <c r="C36" s="78" t="s">
        <v>504</v>
      </c>
      <c r="D36" s="78" t="s">
        <v>492</v>
      </c>
      <c r="E36" s="78" t="s">
        <v>505</v>
      </c>
    </row>
    <row r="37" spans="1:5" s="2" customFormat="1" ht="12" customHeight="1">
      <c r="A37" s="84"/>
      <c r="B37" s="84"/>
      <c r="C37" s="78" t="s">
        <v>506</v>
      </c>
      <c r="D37" s="78" t="s">
        <v>492</v>
      </c>
      <c r="E37" s="78" t="s">
        <v>505</v>
      </c>
    </row>
    <row r="38" spans="1:5" s="2" customFormat="1" ht="12" customHeight="1">
      <c r="A38" s="84"/>
      <c r="B38" s="84"/>
      <c r="C38" s="78" t="s">
        <v>461</v>
      </c>
      <c r="D38" s="78"/>
      <c r="E38" s="78"/>
    </row>
    <row r="39" spans="1:5" s="2" customFormat="1" ht="12" customHeight="1">
      <c r="A39" s="84"/>
      <c r="B39" s="78" t="s">
        <v>468</v>
      </c>
      <c r="C39" s="78" t="s">
        <v>507</v>
      </c>
      <c r="D39" s="78"/>
      <c r="E39" s="78" t="s">
        <v>505</v>
      </c>
    </row>
    <row r="40" spans="1:5" s="2" customFormat="1" ht="12" customHeight="1">
      <c r="A40" s="84"/>
      <c r="B40" s="84" t="s">
        <v>470</v>
      </c>
      <c r="C40" s="78" t="s">
        <v>508</v>
      </c>
      <c r="D40" s="78" t="s">
        <v>509</v>
      </c>
      <c r="E40" s="78" t="s">
        <v>505</v>
      </c>
    </row>
    <row r="41" spans="1:5" s="2" customFormat="1" ht="12" customHeight="1">
      <c r="A41" s="84"/>
      <c r="B41" s="84"/>
      <c r="C41" s="78" t="s">
        <v>510</v>
      </c>
      <c r="D41" s="78" t="s">
        <v>492</v>
      </c>
      <c r="E41" s="78" t="s">
        <v>505</v>
      </c>
    </row>
    <row r="42" spans="1:5" s="2" customFormat="1" ht="12" customHeight="1">
      <c r="A42" s="84"/>
      <c r="B42" s="84"/>
      <c r="C42" s="78" t="s">
        <v>511</v>
      </c>
      <c r="D42" s="78"/>
      <c r="E42" s="78" t="s">
        <v>505</v>
      </c>
    </row>
    <row r="43" spans="1:5" s="2" customFormat="1" ht="12" customHeight="1">
      <c r="A43" s="84"/>
      <c r="B43" s="84"/>
      <c r="C43" s="78" t="s">
        <v>510</v>
      </c>
      <c r="D43" s="78" t="s">
        <v>492</v>
      </c>
      <c r="E43" s="78" t="s">
        <v>505</v>
      </c>
    </row>
    <row r="44" spans="1:5" s="2" customFormat="1" ht="12" customHeight="1">
      <c r="A44" s="84"/>
      <c r="B44" s="84"/>
      <c r="C44" s="78" t="s">
        <v>512</v>
      </c>
      <c r="D44" s="78"/>
      <c r="E44" s="78" t="s">
        <v>505</v>
      </c>
    </row>
    <row r="45" spans="1:5" s="2" customFormat="1" ht="12" customHeight="1">
      <c r="A45" s="84"/>
      <c r="B45" s="84"/>
      <c r="C45" s="78" t="s">
        <v>461</v>
      </c>
      <c r="D45" s="78"/>
      <c r="E45" s="78"/>
    </row>
    <row r="46" spans="1:5" s="2" customFormat="1" ht="12" customHeight="1">
      <c r="A46" s="84"/>
      <c r="B46" s="78" t="s">
        <v>472</v>
      </c>
      <c r="C46" s="78" t="s">
        <v>513</v>
      </c>
      <c r="D46" s="78" t="s">
        <v>514</v>
      </c>
      <c r="E46" s="78" t="s">
        <v>505</v>
      </c>
    </row>
    <row r="47" spans="1:5" s="2" customFormat="1" ht="12" customHeight="1">
      <c r="A47" s="84"/>
      <c r="B47" s="84" t="s">
        <v>474</v>
      </c>
      <c r="C47" s="78" t="s">
        <v>515</v>
      </c>
      <c r="D47" s="877" t="s">
        <v>516</v>
      </c>
      <c r="E47" s="78" t="s">
        <v>505</v>
      </c>
    </row>
    <row r="48" spans="1:5" s="2" customFormat="1" ht="12" customHeight="1">
      <c r="A48" s="84"/>
      <c r="B48" s="84"/>
      <c r="C48" s="78" t="s">
        <v>517</v>
      </c>
      <c r="D48" s="878"/>
      <c r="E48" s="78" t="s">
        <v>505</v>
      </c>
    </row>
    <row r="49" spans="1:5" s="2" customFormat="1" ht="12" customHeight="1">
      <c r="A49" s="84"/>
      <c r="B49" s="84"/>
      <c r="C49" s="78" t="s">
        <v>518</v>
      </c>
      <c r="D49" s="878"/>
      <c r="E49" s="78" t="s">
        <v>505</v>
      </c>
    </row>
    <row r="50" spans="1:5" s="2" customFormat="1" ht="12" customHeight="1">
      <c r="A50" s="84"/>
      <c r="B50" s="88"/>
      <c r="C50" s="78" t="s">
        <v>461</v>
      </c>
      <c r="D50" s="879"/>
      <c r="E50" s="78" t="s">
        <v>505</v>
      </c>
    </row>
    <row r="51" spans="1:5" s="2" customFormat="1" ht="12" customHeight="1">
      <c r="A51" s="84"/>
      <c r="B51" s="84" t="s">
        <v>477</v>
      </c>
      <c r="C51" s="78" t="s">
        <v>519</v>
      </c>
      <c r="D51" s="91" t="s">
        <v>520</v>
      </c>
      <c r="E51" s="78" t="s">
        <v>521</v>
      </c>
    </row>
    <row r="52" spans="1:5" s="93" customFormat="1" ht="12" customHeight="1">
      <c r="A52" s="84"/>
      <c r="B52" s="95" t="s">
        <v>479</v>
      </c>
      <c r="C52" s="78" t="s">
        <v>522</v>
      </c>
      <c r="D52" s="78" t="s">
        <v>450</v>
      </c>
      <c r="E52" s="78" t="s">
        <v>451</v>
      </c>
    </row>
    <row r="53" spans="1:5" s="93" customFormat="1" ht="12" customHeight="1">
      <c r="A53" s="84"/>
      <c r="B53" s="96" t="s">
        <v>481</v>
      </c>
      <c r="C53" s="78" t="s">
        <v>523</v>
      </c>
      <c r="D53" s="78" t="s">
        <v>450</v>
      </c>
      <c r="E53" s="78" t="s">
        <v>451</v>
      </c>
    </row>
    <row r="54" spans="1:5" s="93" customFormat="1" ht="12" customHeight="1">
      <c r="A54" s="84"/>
      <c r="B54" s="84"/>
      <c r="C54" s="78" t="s">
        <v>524</v>
      </c>
      <c r="D54" s="78" t="s">
        <v>450</v>
      </c>
      <c r="E54" s="78" t="s">
        <v>451</v>
      </c>
    </row>
    <row r="55" spans="1:5" s="93" customFormat="1" ht="12" customHeight="1">
      <c r="A55" s="84"/>
      <c r="B55" s="84"/>
      <c r="C55" s="78" t="s">
        <v>525</v>
      </c>
      <c r="D55" s="78" t="s">
        <v>450</v>
      </c>
      <c r="E55" s="78" t="s">
        <v>451</v>
      </c>
    </row>
    <row r="56" spans="1:5" s="93" customFormat="1" ht="12" customHeight="1">
      <c r="A56" s="84"/>
      <c r="B56" s="88"/>
      <c r="C56" s="78" t="s">
        <v>526</v>
      </c>
      <c r="D56" s="78"/>
      <c r="E56" s="78"/>
    </row>
    <row r="57" spans="1:5" s="93" customFormat="1" ht="12" customHeight="1">
      <c r="A57" s="84"/>
      <c r="B57" s="96" t="s">
        <v>484</v>
      </c>
      <c r="C57" s="78" t="s">
        <v>527</v>
      </c>
      <c r="D57" s="78" t="s">
        <v>450</v>
      </c>
      <c r="E57" s="78" t="s">
        <v>451</v>
      </c>
    </row>
    <row r="58" spans="1:5" s="2" customFormat="1" ht="12" customHeight="1">
      <c r="A58" s="84"/>
      <c r="B58" s="89" t="s">
        <v>549</v>
      </c>
      <c r="C58" s="78" t="s">
        <v>528</v>
      </c>
      <c r="D58" s="78" t="s">
        <v>492</v>
      </c>
      <c r="E58" s="78" t="s">
        <v>488</v>
      </c>
    </row>
    <row r="59" spans="1:5" s="2" customFormat="1" ht="12" customHeight="1">
      <c r="A59" s="84"/>
      <c r="B59" s="84"/>
      <c r="C59" s="78" t="s">
        <v>529</v>
      </c>
      <c r="D59" s="78" t="s">
        <v>530</v>
      </c>
      <c r="E59" s="78" t="s">
        <v>531</v>
      </c>
    </row>
    <row r="60" spans="1:5" s="2" customFormat="1" ht="12" customHeight="1">
      <c r="A60" s="84"/>
      <c r="B60" s="84"/>
      <c r="C60" s="78" t="s">
        <v>502</v>
      </c>
      <c r="D60" s="78" t="s">
        <v>503</v>
      </c>
      <c r="E60" s="78" t="s">
        <v>451</v>
      </c>
    </row>
    <row r="61" spans="1:5" s="2" customFormat="1" ht="12" customHeight="1">
      <c r="A61" s="84"/>
      <c r="B61" s="78" t="s">
        <v>550</v>
      </c>
      <c r="C61" s="78" t="s">
        <v>532</v>
      </c>
      <c r="D61" s="78"/>
      <c r="E61" s="78" t="s">
        <v>533</v>
      </c>
    </row>
    <row r="62" spans="1:5" s="2" customFormat="1" ht="12" customHeight="1">
      <c r="A62" s="84"/>
      <c r="B62" s="95" t="s">
        <v>534</v>
      </c>
      <c r="C62" s="78" t="s">
        <v>535</v>
      </c>
      <c r="D62" s="78" t="s">
        <v>530</v>
      </c>
      <c r="E62" s="78" t="s">
        <v>451</v>
      </c>
    </row>
    <row r="63" spans="1:5" s="2" customFormat="1" ht="12" customHeight="1">
      <c r="A63" s="88"/>
      <c r="B63" s="78" t="s">
        <v>551</v>
      </c>
      <c r="C63" s="78" t="s">
        <v>526</v>
      </c>
      <c r="D63" s="78"/>
      <c r="E63" s="78"/>
    </row>
    <row r="64" spans="1:5" s="2" customFormat="1" ht="12" customHeight="1">
      <c r="A64" s="89" t="s">
        <v>536</v>
      </c>
      <c r="B64" s="89" t="s">
        <v>537</v>
      </c>
      <c r="C64" s="78" t="s">
        <v>538</v>
      </c>
      <c r="D64" s="78"/>
      <c r="E64" s="880" t="s">
        <v>539</v>
      </c>
    </row>
    <row r="65" spans="1:5" s="2" customFormat="1" ht="12" customHeight="1">
      <c r="A65" s="84"/>
      <c r="B65" s="84"/>
      <c r="C65" s="78" t="s">
        <v>540</v>
      </c>
      <c r="D65" s="78"/>
      <c r="E65" s="880"/>
    </row>
    <row r="66" spans="1:5" s="2" customFormat="1" ht="12" customHeight="1">
      <c r="A66" s="84"/>
      <c r="B66" s="84"/>
      <c r="C66" s="78" t="s">
        <v>541</v>
      </c>
      <c r="D66" s="78"/>
      <c r="E66" s="880"/>
    </row>
    <row r="67" spans="1:5" s="2" customFormat="1" ht="12" customHeight="1">
      <c r="A67" s="84"/>
      <c r="B67" s="88"/>
      <c r="C67" s="92" t="s">
        <v>600</v>
      </c>
      <c r="D67" s="78"/>
      <c r="E67" s="101"/>
    </row>
    <row r="68" spans="1:5" s="2" customFormat="1" ht="12" customHeight="1">
      <c r="A68" s="88"/>
      <c r="B68" s="78" t="s">
        <v>542</v>
      </c>
      <c r="C68" s="78" t="s">
        <v>542</v>
      </c>
      <c r="D68" s="78" t="s">
        <v>464</v>
      </c>
      <c r="E68" s="78" t="s">
        <v>465</v>
      </c>
    </row>
    <row r="69" spans="1:5" s="2" customFormat="1" ht="12" customHeight="1">
      <c r="A69" s="881" t="s">
        <v>543</v>
      </c>
      <c r="B69" s="89" t="s">
        <v>544</v>
      </c>
      <c r="C69" s="78" t="s">
        <v>545</v>
      </c>
      <c r="D69" s="78"/>
      <c r="E69" s="78" t="s">
        <v>498</v>
      </c>
    </row>
    <row r="70" spans="1:5" s="2" customFormat="1" ht="12" customHeight="1">
      <c r="A70" s="882"/>
      <c r="B70" s="84"/>
      <c r="C70" s="78" t="s">
        <v>546</v>
      </c>
      <c r="D70" s="78" t="s">
        <v>450</v>
      </c>
      <c r="E70" s="78" t="s">
        <v>451</v>
      </c>
    </row>
    <row r="71" spans="1:5" s="2" customFormat="1" ht="12" customHeight="1">
      <c r="A71" s="84"/>
      <c r="B71" s="84"/>
      <c r="C71" s="78" t="s">
        <v>547</v>
      </c>
      <c r="D71" s="78"/>
      <c r="E71" s="78" t="s">
        <v>498</v>
      </c>
    </row>
    <row r="72" spans="1:5" s="2" customFormat="1" ht="12" customHeight="1">
      <c r="A72" s="88"/>
      <c r="B72" s="88"/>
      <c r="C72" s="78" t="s">
        <v>461</v>
      </c>
      <c r="D72" s="78"/>
      <c r="E72" s="78"/>
    </row>
    <row r="73" spans="1:5" ht="12" customHeight="1">
      <c r="A73" s="883" t="s">
        <v>630</v>
      </c>
      <c r="B73" s="97" t="s">
        <v>556</v>
      </c>
      <c r="C73" s="92" t="s">
        <v>557</v>
      </c>
      <c r="D73" s="92" t="s">
        <v>450</v>
      </c>
      <c r="E73" s="92" t="s">
        <v>451</v>
      </c>
    </row>
    <row r="74" spans="1:5" ht="12" customHeight="1">
      <c r="A74" s="883"/>
      <c r="B74" s="97"/>
      <c r="C74" s="92" t="s">
        <v>558</v>
      </c>
      <c r="D74" s="92" t="s">
        <v>450</v>
      </c>
      <c r="E74" s="92" t="s">
        <v>451</v>
      </c>
    </row>
    <row r="75" spans="1:5" ht="12" customHeight="1">
      <c r="A75" s="883"/>
      <c r="B75" s="97"/>
      <c r="C75" s="92" t="s">
        <v>555</v>
      </c>
      <c r="D75" s="92" t="s">
        <v>450</v>
      </c>
      <c r="E75" s="92" t="s">
        <v>451</v>
      </c>
    </row>
    <row r="76" spans="1:5" ht="12" customHeight="1">
      <c r="A76" s="883"/>
      <c r="B76" s="97"/>
      <c r="C76" s="92" t="s">
        <v>486</v>
      </c>
      <c r="D76" s="92" t="s">
        <v>450</v>
      </c>
      <c r="E76" s="92" t="s">
        <v>451</v>
      </c>
    </row>
    <row r="77" spans="1:5" ht="12" customHeight="1">
      <c r="A77" s="883"/>
      <c r="B77" s="97"/>
      <c r="C77" s="92" t="s">
        <v>559</v>
      </c>
      <c r="D77" s="92" t="s">
        <v>450</v>
      </c>
      <c r="E77" s="92" t="s">
        <v>451</v>
      </c>
    </row>
    <row r="78" spans="1:5" ht="12" customHeight="1">
      <c r="A78" s="883"/>
      <c r="B78" s="97"/>
      <c r="C78" s="92" t="s">
        <v>560</v>
      </c>
      <c r="D78" s="92" t="s">
        <v>450</v>
      </c>
      <c r="E78" s="92" t="s">
        <v>451</v>
      </c>
    </row>
    <row r="79" spans="1:5" ht="12" customHeight="1">
      <c r="A79" s="883"/>
      <c r="B79" s="97"/>
      <c r="C79" s="92" t="s">
        <v>561</v>
      </c>
      <c r="D79" s="92" t="s">
        <v>450</v>
      </c>
      <c r="E79" s="92" t="s">
        <v>451</v>
      </c>
    </row>
    <row r="80" spans="1:5" ht="12" customHeight="1">
      <c r="A80" s="883"/>
      <c r="B80" s="94"/>
      <c r="C80" s="92"/>
      <c r="D80" s="92"/>
      <c r="E80" s="92"/>
    </row>
    <row r="81" spans="1:5" ht="12" customHeight="1">
      <c r="A81" s="883" t="s">
        <v>552</v>
      </c>
      <c r="B81" s="97" t="s">
        <v>556</v>
      </c>
      <c r="C81" s="92" t="s">
        <v>562</v>
      </c>
      <c r="D81" s="92" t="s">
        <v>450</v>
      </c>
      <c r="E81" s="92" t="s">
        <v>451</v>
      </c>
    </row>
    <row r="82" spans="1:5" ht="12" customHeight="1">
      <c r="A82" s="883"/>
      <c r="B82" s="97"/>
      <c r="C82" s="92" t="s">
        <v>563</v>
      </c>
      <c r="D82" s="92" t="s">
        <v>450</v>
      </c>
      <c r="E82" s="92" t="s">
        <v>451</v>
      </c>
    </row>
    <row r="83" spans="1:5" ht="12" customHeight="1">
      <c r="A83" s="883"/>
      <c r="B83" s="97"/>
      <c r="C83" s="92" t="s">
        <v>564</v>
      </c>
      <c r="D83" s="92" t="s">
        <v>450</v>
      </c>
      <c r="E83" s="92" t="s">
        <v>451</v>
      </c>
    </row>
    <row r="84" spans="1:5" ht="12" customHeight="1">
      <c r="A84" s="883"/>
      <c r="B84" s="97"/>
      <c r="C84" s="92" t="s">
        <v>565</v>
      </c>
      <c r="D84" s="92" t="s">
        <v>450</v>
      </c>
      <c r="E84" s="92" t="s">
        <v>451</v>
      </c>
    </row>
    <row r="85" spans="1:5" ht="12" customHeight="1">
      <c r="A85" s="883"/>
      <c r="B85" s="97"/>
      <c r="C85" s="92" t="s">
        <v>566</v>
      </c>
      <c r="D85" s="92" t="s">
        <v>450</v>
      </c>
      <c r="E85" s="92" t="s">
        <v>451</v>
      </c>
    </row>
    <row r="86" spans="1:5" ht="12" customHeight="1">
      <c r="A86" s="883"/>
      <c r="B86" s="94"/>
      <c r="C86" s="92"/>
      <c r="D86" s="92"/>
      <c r="E86" s="92"/>
    </row>
    <row r="87" spans="1:5" ht="12" customHeight="1">
      <c r="A87" s="883" t="s">
        <v>553</v>
      </c>
      <c r="B87" s="97" t="s">
        <v>554</v>
      </c>
      <c r="C87" s="92" t="s">
        <v>554</v>
      </c>
      <c r="D87" s="92" t="s">
        <v>464</v>
      </c>
      <c r="E87" s="92" t="s">
        <v>465</v>
      </c>
    </row>
    <row r="88" spans="1:5" ht="12" customHeight="1">
      <c r="A88" s="883"/>
      <c r="B88" s="97"/>
      <c r="C88" s="92" t="s">
        <v>555</v>
      </c>
      <c r="D88" s="92"/>
      <c r="E88" s="92" t="s">
        <v>533</v>
      </c>
    </row>
    <row r="89" spans="1:5" ht="12" customHeight="1">
      <c r="A89" s="883"/>
      <c r="B89" s="92" t="s">
        <v>542</v>
      </c>
      <c r="C89" s="92" t="s">
        <v>542</v>
      </c>
      <c r="D89" s="92" t="s">
        <v>464</v>
      </c>
      <c r="E89" s="92" t="s">
        <v>465</v>
      </c>
    </row>
    <row r="90" spans="1:5" ht="12" customHeight="1">
      <c r="A90" s="97"/>
      <c r="B90" s="97"/>
      <c r="C90" s="97"/>
      <c r="D90" s="97"/>
      <c r="E90" s="97"/>
    </row>
    <row r="91" spans="1:5" ht="12" customHeight="1">
      <c r="A91" s="97"/>
      <c r="B91" s="97"/>
      <c r="C91" s="97"/>
      <c r="D91" s="97"/>
      <c r="E91" s="97"/>
    </row>
  </sheetData>
  <mergeCells count="10">
    <mergeCell ref="A87:A89"/>
    <mergeCell ref="B3:B4"/>
    <mergeCell ref="A9:A11"/>
    <mergeCell ref="B12:B13"/>
    <mergeCell ref="B31:B32"/>
    <mergeCell ref="D47:D50"/>
    <mergeCell ref="E64:E66"/>
    <mergeCell ref="A69:A70"/>
    <mergeCell ref="A73:A80"/>
    <mergeCell ref="A81:A86"/>
  </mergeCells>
  <phoneticPr fontId="2"/>
  <printOptions horizontalCentered="1"/>
  <pageMargins left="0.78740157480314965" right="0.70866141732283472" top="0.55118110236220474" bottom="0.55118110236220474" header="0.31496062992125984" footer="0.31496062992125984"/>
  <pageSetup paperSize="9" scale="85" orientation="portrait" r:id="rId1"/>
  <rowBreaks count="1" manualBreakCount="1">
    <brk id="72"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H8"/>
  <sheetViews>
    <sheetView workbookViewId="0"/>
  </sheetViews>
  <sheetFormatPr defaultColWidth="8" defaultRowHeight="13.2"/>
  <cols>
    <col min="1" max="1" width="8" style="4"/>
    <col min="2" max="2" width="14.5" style="4" customWidth="1"/>
    <col min="3" max="3" width="45" style="4" customWidth="1"/>
    <col min="4" max="7" width="8" style="4" customWidth="1"/>
    <col min="8" max="16384" width="8" style="4"/>
  </cols>
  <sheetData>
    <row r="3" spans="2:8">
      <c r="B3" s="4" t="s">
        <v>24</v>
      </c>
      <c r="C3" s="4" t="s">
        <v>581</v>
      </c>
      <c r="D3" s="4" t="s">
        <v>188</v>
      </c>
      <c r="E3" s="4" t="s">
        <v>2</v>
      </c>
      <c r="F3" s="4" t="s">
        <v>590</v>
      </c>
      <c r="G3" s="4">
        <v>0</v>
      </c>
      <c r="H3" s="4" t="s">
        <v>196</v>
      </c>
    </row>
    <row r="4" spans="2:8">
      <c r="B4" s="4" t="s">
        <v>25</v>
      </c>
      <c r="C4" s="4" t="s">
        <v>585</v>
      </c>
      <c r="D4" s="4" t="s">
        <v>189</v>
      </c>
      <c r="F4" s="4" t="s">
        <v>591</v>
      </c>
      <c r="G4" s="4">
        <v>1</v>
      </c>
      <c r="H4" s="4" t="s">
        <v>198</v>
      </c>
    </row>
    <row r="5" spans="2:8">
      <c r="C5" s="4" t="s">
        <v>586</v>
      </c>
      <c r="D5" s="4" t="s">
        <v>190</v>
      </c>
      <c r="F5" s="4" t="s">
        <v>592</v>
      </c>
      <c r="G5" s="4">
        <v>2</v>
      </c>
      <c r="H5" s="4" t="s">
        <v>199</v>
      </c>
    </row>
    <row r="6" spans="2:8">
      <c r="C6" s="4" t="s">
        <v>582</v>
      </c>
      <c r="G6" s="4">
        <v>3</v>
      </c>
      <c r="H6" s="4" t="s">
        <v>209</v>
      </c>
    </row>
    <row r="7" spans="2:8">
      <c r="C7" s="4" t="s">
        <v>583</v>
      </c>
      <c r="G7" s="4">
        <v>4</v>
      </c>
      <c r="H7" s="4" t="s">
        <v>256</v>
      </c>
    </row>
    <row r="8" spans="2:8">
      <c r="C8" s="4" t="s">
        <v>584</v>
      </c>
      <c r="G8" s="4">
        <v>5</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T54"/>
  <sheetViews>
    <sheetView view="pageBreakPreview" topLeftCell="G1" zoomScaleNormal="100" zoomScaleSheetLayoutView="100" workbookViewId="0">
      <pane ySplit="8" topLeftCell="A21" activePane="bottomLeft" state="frozen"/>
      <selection pane="bottomLeft" activeCell="AA13" sqref="AA13"/>
    </sheetView>
  </sheetViews>
  <sheetFormatPr defaultRowHeight="18"/>
  <cols>
    <col min="1" max="1" width="4" style="186" customWidth="1"/>
    <col min="2" max="2" width="12" style="185" customWidth="1"/>
    <col min="3" max="3" width="5" style="185" customWidth="1"/>
    <col min="4" max="5" width="7" style="186" customWidth="1"/>
    <col min="6" max="6" width="14" style="186" customWidth="1"/>
    <col min="7" max="8" width="6" style="186" customWidth="1"/>
    <col min="9" max="9" width="9" style="186" customWidth="1"/>
    <col min="10" max="10" width="14.296875" style="185" customWidth="1"/>
    <col min="11" max="12" width="6.5" style="186" customWidth="1"/>
    <col min="13" max="14" width="6.5" style="187" customWidth="1"/>
    <col min="15" max="22" width="6.5" style="186" customWidth="1"/>
    <col min="23" max="28" width="6" style="186" customWidth="1"/>
    <col min="29" max="30" width="6" style="187" customWidth="1"/>
    <col min="31" max="31" width="10" style="186" customWidth="1"/>
    <col min="32" max="32" width="20" style="186" customWidth="1"/>
    <col min="33" max="33" width="17" style="186" customWidth="1"/>
    <col min="34" max="34" width="8.69921875" style="186" customWidth="1"/>
    <col min="35" max="35" width="8.5" style="186" customWidth="1"/>
    <col min="36" max="36" width="7.5" style="186" customWidth="1"/>
    <col min="37" max="37" width="12" style="186" customWidth="1"/>
    <col min="38" max="39" width="10.5" style="186" customWidth="1"/>
    <col min="40" max="40" width="6" style="186" customWidth="1"/>
    <col min="41" max="41" width="15" style="186" customWidth="1"/>
    <col min="42" max="44" width="7.5" style="186" customWidth="1"/>
    <col min="45" max="46" width="12.5" style="186" customWidth="1"/>
    <col min="47" max="16384" width="8.796875" style="186"/>
  </cols>
  <sheetData>
    <row r="1" spans="1:46" ht="21" customHeight="1" thickBot="1">
      <c r="A1" s="107" t="s">
        <v>596</v>
      </c>
      <c r="C1" s="186"/>
      <c r="D1" s="600" t="s">
        <v>20</v>
      </c>
      <c r="E1" s="601"/>
      <c r="F1" s="610"/>
      <c r="G1" s="611"/>
      <c r="H1" s="612"/>
      <c r="J1" s="600" t="s">
        <v>15</v>
      </c>
      <c r="K1" s="601"/>
      <c r="L1" s="610"/>
      <c r="M1" s="611"/>
      <c r="N1" s="611"/>
      <c r="O1" s="611"/>
      <c r="P1" s="611"/>
      <c r="Q1" s="612"/>
      <c r="W1" s="188" t="s">
        <v>32</v>
      </c>
      <c r="AC1" s="186"/>
      <c r="AD1" s="186"/>
    </row>
    <row r="2" spans="1:46" ht="21" customHeight="1" thickBot="1">
      <c r="A2" s="107" t="s">
        <v>597</v>
      </c>
      <c r="C2" s="186"/>
      <c r="D2" s="600" t="s">
        <v>26</v>
      </c>
      <c r="E2" s="601"/>
      <c r="F2" s="610"/>
      <c r="G2" s="611"/>
      <c r="H2" s="612"/>
      <c r="J2" s="633" t="s">
        <v>607</v>
      </c>
      <c r="K2" s="634"/>
      <c r="L2" s="645" t="s">
        <v>362</v>
      </c>
      <c r="M2" s="646"/>
      <c r="N2" s="646"/>
      <c r="O2" s="646"/>
      <c r="P2" s="646"/>
      <c r="Q2" s="647"/>
      <c r="W2" s="618" t="s">
        <v>33</v>
      </c>
      <c r="X2" s="615" t="s">
        <v>31</v>
      </c>
      <c r="Y2" s="615"/>
      <c r="Z2" s="615"/>
      <c r="AA2" s="613" t="s">
        <v>608</v>
      </c>
      <c r="AB2" s="613" t="s">
        <v>35</v>
      </c>
      <c r="AC2" s="616" t="s">
        <v>3</v>
      </c>
      <c r="AD2" s="186"/>
    </row>
    <row r="3" spans="1:46" ht="21" customHeight="1" thickBot="1">
      <c r="A3" s="107"/>
      <c r="C3" s="186"/>
      <c r="E3" s="185"/>
      <c r="J3" s="620"/>
      <c r="K3" s="621"/>
      <c r="L3" s="637" t="s">
        <v>0</v>
      </c>
      <c r="M3" s="638"/>
      <c r="N3" s="640" t="s">
        <v>1</v>
      </c>
      <c r="O3" s="641"/>
      <c r="P3" s="638" t="s">
        <v>28</v>
      </c>
      <c r="Q3" s="644"/>
      <c r="W3" s="619"/>
      <c r="X3" s="190" t="s">
        <v>21</v>
      </c>
      <c r="Y3" s="190" t="s">
        <v>22</v>
      </c>
      <c r="Z3" s="190" t="s">
        <v>23</v>
      </c>
      <c r="AA3" s="614"/>
      <c r="AB3" s="614"/>
      <c r="AC3" s="617"/>
      <c r="AD3" s="186"/>
    </row>
    <row r="4" spans="1:46" ht="21" customHeight="1" thickTop="1" thickBot="1">
      <c r="A4" s="107"/>
      <c r="C4" s="186"/>
      <c r="E4" s="185"/>
      <c r="J4" s="622"/>
      <c r="K4" s="623"/>
      <c r="L4" s="635">
        <f>K29</f>
        <v>12</v>
      </c>
      <c r="M4" s="636"/>
      <c r="N4" s="635">
        <f>L29</f>
        <v>15</v>
      </c>
      <c r="O4" s="639"/>
      <c r="P4" s="642">
        <f>IF((ISBLANK(L4)),"",(IF(L4=0,"皆増",N4/L4-1)))</f>
        <v>0.25</v>
      </c>
      <c r="Q4" s="643"/>
      <c r="W4" s="191" t="s">
        <v>34</v>
      </c>
      <c r="X4" s="192"/>
      <c r="Y4" s="192"/>
      <c r="Z4" s="192"/>
      <c r="AA4" s="192"/>
      <c r="AB4" s="192"/>
      <c r="AC4" s="231">
        <f>SUM(X4:AB4)</f>
        <v>0</v>
      </c>
      <c r="AD4" s="186"/>
    </row>
    <row r="5" spans="1:46" ht="12" customHeight="1">
      <c r="A5" s="107"/>
      <c r="D5" s="185"/>
      <c r="E5" s="185"/>
      <c r="F5" s="185"/>
      <c r="G5" s="185"/>
      <c r="H5" s="185"/>
      <c r="W5" s="193" t="s">
        <v>36</v>
      </c>
      <c r="X5" s="194">
        <v>3</v>
      </c>
      <c r="Y5" s="194">
        <v>3</v>
      </c>
      <c r="Z5" s="194">
        <v>3</v>
      </c>
      <c r="AA5" s="194">
        <v>3</v>
      </c>
      <c r="AB5" s="194">
        <v>5</v>
      </c>
      <c r="AC5" s="194">
        <v>17</v>
      </c>
      <c r="AD5" s="186"/>
    </row>
    <row r="6" spans="1:46" s="195" customFormat="1" ht="6" customHeight="1">
      <c r="B6" s="196"/>
      <c r="C6" s="196"/>
      <c r="J6" s="196"/>
      <c r="M6" s="197"/>
      <c r="N6" s="197"/>
      <c r="AD6" s="197"/>
      <c r="AF6" s="185"/>
      <c r="AG6" s="186"/>
      <c r="AH6" s="186"/>
      <c r="AI6" s="186"/>
      <c r="AJ6" s="186"/>
      <c r="AK6" s="186"/>
      <c r="AL6" s="186"/>
      <c r="AM6" s="186"/>
    </row>
    <row r="7" spans="1:46" ht="36" customHeight="1">
      <c r="A7" s="594" t="s">
        <v>4</v>
      </c>
      <c r="B7" s="574" t="s">
        <v>5</v>
      </c>
      <c r="C7" s="595" t="s">
        <v>18</v>
      </c>
      <c r="D7" s="604" t="s">
        <v>19</v>
      </c>
      <c r="E7" s="605"/>
      <c r="F7" s="606"/>
      <c r="G7" s="595" t="s">
        <v>6</v>
      </c>
      <c r="H7" s="580" t="s">
        <v>602</v>
      </c>
      <c r="I7" s="597" t="s">
        <v>16</v>
      </c>
      <c r="J7" s="595" t="s">
        <v>15</v>
      </c>
      <c r="K7" s="595" t="s">
        <v>10</v>
      </c>
      <c r="L7" s="596"/>
      <c r="M7" s="598" t="s">
        <v>13</v>
      </c>
      <c r="N7" s="599"/>
      <c r="O7" s="597" t="s">
        <v>11</v>
      </c>
      <c r="P7" s="594"/>
      <c r="Q7" s="597" t="s">
        <v>12</v>
      </c>
      <c r="R7" s="594"/>
      <c r="S7" s="597" t="s">
        <v>17</v>
      </c>
      <c r="T7" s="594"/>
      <c r="U7" s="598" t="s">
        <v>41</v>
      </c>
      <c r="V7" s="599"/>
      <c r="W7" s="628" t="s">
        <v>7</v>
      </c>
      <c r="X7" s="629"/>
      <c r="Y7" s="628" t="s">
        <v>8</v>
      </c>
      <c r="Z7" s="629"/>
      <c r="AA7" s="624" t="s">
        <v>606</v>
      </c>
      <c r="AB7" s="625"/>
      <c r="AC7" s="626" t="s">
        <v>587</v>
      </c>
      <c r="AD7" s="627"/>
      <c r="AE7" s="597" t="s">
        <v>269</v>
      </c>
      <c r="AF7" s="582" t="s">
        <v>9</v>
      </c>
      <c r="AG7" s="580" t="s">
        <v>574</v>
      </c>
      <c r="AH7" s="580" t="s">
        <v>572</v>
      </c>
      <c r="AI7" s="582"/>
      <c r="AJ7" s="580" t="s">
        <v>573</v>
      </c>
      <c r="AK7" s="580" t="s">
        <v>627</v>
      </c>
      <c r="AL7" s="580" t="s">
        <v>266</v>
      </c>
      <c r="AM7" s="580" t="s">
        <v>363</v>
      </c>
    </row>
    <row r="8" spans="1:46">
      <c r="A8" s="594"/>
      <c r="B8" s="575"/>
      <c r="C8" s="596"/>
      <c r="D8" s="607"/>
      <c r="E8" s="608"/>
      <c r="F8" s="609"/>
      <c r="G8" s="596"/>
      <c r="H8" s="581"/>
      <c r="I8" s="597"/>
      <c r="J8" s="595"/>
      <c r="K8" s="199" t="s">
        <v>0</v>
      </c>
      <c r="L8" s="199" t="s">
        <v>1</v>
      </c>
      <c r="M8" s="200" t="s">
        <v>0</v>
      </c>
      <c r="N8" s="200" t="s">
        <v>1</v>
      </c>
      <c r="O8" s="198" t="s">
        <v>0</v>
      </c>
      <c r="P8" s="198" t="s">
        <v>1</v>
      </c>
      <c r="Q8" s="198" t="s">
        <v>0</v>
      </c>
      <c r="R8" s="198" t="s">
        <v>1</v>
      </c>
      <c r="S8" s="198" t="s">
        <v>0</v>
      </c>
      <c r="T8" s="198" t="s">
        <v>1</v>
      </c>
      <c r="U8" s="200" t="s">
        <v>0</v>
      </c>
      <c r="V8" s="200" t="s">
        <v>1</v>
      </c>
      <c r="W8" s="199" t="s">
        <v>0</v>
      </c>
      <c r="X8" s="199" t="s">
        <v>1</v>
      </c>
      <c r="Y8" s="199" t="s">
        <v>0</v>
      </c>
      <c r="Z8" s="199" t="s">
        <v>1</v>
      </c>
      <c r="AA8" s="198" t="s">
        <v>0</v>
      </c>
      <c r="AB8" s="198" t="s">
        <v>1</v>
      </c>
      <c r="AC8" s="198" t="s">
        <v>0</v>
      </c>
      <c r="AD8" s="198" t="s">
        <v>1</v>
      </c>
      <c r="AE8" s="597"/>
      <c r="AF8" s="583"/>
      <c r="AG8" s="581"/>
      <c r="AH8" s="581"/>
      <c r="AI8" s="583"/>
      <c r="AJ8" s="581"/>
      <c r="AK8" s="581"/>
      <c r="AL8" s="581"/>
      <c r="AM8" s="581"/>
    </row>
    <row r="9" spans="1:46">
      <c r="A9" s="201">
        <f>ROW()-8</f>
        <v>1</v>
      </c>
      <c r="B9" s="202" t="s">
        <v>14</v>
      </c>
      <c r="C9" s="201">
        <v>40</v>
      </c>
      <c r="D9" s="585"/>
      <c r="E9" s="602"/>
      <c r="F9" s="603"/>
      <c r="G9" s="201" t="s">
        <v>27</v>
      </c>
      <c r="H9" s="201" t="s">
        <v>27</v>
      </c>
      <c r="I9" s="203">
        <v>2</v>
      </c>
      <c r="J9" s="203"/>
      <c r="K9" s="204">
        <v>12</v>
      </c>
      <c r="L9" s="204">
        <v>15</v>
      </c>
      <c r="M9" s="204">
        <v>480</v>
      </c>
      <c r="N9" s="204">
        <v>693</v>
      </c>
      <c r="O9" s="204">
        <v>4000</v>
      </c>
      <c r="P9" s="204">
        <v>4200</v>
      </c>
      <c r="Q9" s="204">
        <v>100</v>
      </c>
      <c r="R9" s="204">
        <v>110</v>
      </c>
      <c r="S9" s="223">
        <f>O9*Q9/1000</f>
        <v>400</v>
      </c>
      <c r="T9" s="223">
        <f>+P9*R9/1000</f>
        <v>462</v>
      </c>
      <c r="U9" s="204">
        <v>200</v>
      </c>
      <c r="V9" s="204">
        <v>250</v>
      </c>
      <c r="W9" s="204">
        <v>250</v>
      </c>
      <c r="X9" s="204">
        <v>270</v>
      </c>
      <c r="Y9" s="204">
        <v>30</v>
      </c>
      <c r="Z9" s="204">
        <v>40</v>
      </c>
      <c r="AA9" s="204">
        <v>1</v>
      </c>
      <c r="AB9" s="204">
        <v>2</v>
      </c>
      <c r="AC9" s="204">
        <v>90</v>
      </c>
      <c r="AD9" s="204">
        <v>120</v>
      </c>
      <c r="AE9" s="203" t="s">
        <v>590</v>
      </c>
      <c r="AF9" s="202" t="s">
        <v>614</v>
      </c>
      <c r="AG9" s="203" t="s">
        <v>463</v>
      </c>
      <c r="AH9" s="584" t="s">
        <v>613</v>
      </c>
      <c r="AI9" s="585"/>
      <c r="AJ9" s="203" t="s">
        <v>612</v>
      </c>
      <c r="AK9" s="203" t="s">
        <v>203</v>
      </c>
      <c r="AL9" s="205"/>
      <c r="AM9" s="205"/>
      <c r="AO9" s="188" t="s">
        <v>275</v>
      </c>
    </row>
    <row r="10" spans="1:46">
      <c r="A10" s="206">
        <f>ROW()-8</f>
        <v>2</v>
      </c>
      <c r="B10" s="207"/>
      <c r="C10" s="206"/>
      <c r="D10" s="568"/>
      <c r="E10" s="569"/>
      <c r="F10" s="570"/>
      <c r="G10" s="206"/>
      <c r="H10" s="206"/>
      <c r="I10" s="208"/>
      <c r="J10" s="208"/>
      <c r="K10" s="209"/>
      <c r="L10" s="209"/>
      <c r="M10" s="209"/>
      <c r="N10" s="209"/>
      <c r="O10" s="209"/>
      <c r="P10" s="209"/>
      <c r="Q10" s="209"/>
      <c r="R10" s="209"/>
      <c r="S10" s="224">
        <f t="shared" ref="S10:S11" si="0">O10*Q10/1000</f>
        <v>0</v>
      </c>
      <c r="T10" s="224">
        <f t="shared" ref="T10:T11" si="1">+P10*R10/1000</f>
        <v>0</v>
      </c>
      <c r="U10" s="209"/>
      <c r="V10" s="209"/>
      <c r="W10" s="209"/>
      <c r="X10" s="209"/>
      <c r="Y10" s="209"/>
      <c r="Z10" s="209"/>
      <c r="AA10" s="209"/>
      <c r="AB10" s="209"/>
      <c r="AC10" s="209"/>
      <c r="AD10" s="209"/>
      <c r="AE10" s="208"/>
      <c r="AF10" s="207"/>
      <c r="AG10" s="208"/>
      <c r="AH10" s="579"/>
      <c r="AI10" s="568"/>
      <c r="AJ10" s="208"/>
      <c r="AK10" s="208" t="s">
        <v>204</v>
      </c>
      <c r="AL10" s="210"/>
      <c r="AM10" s="210"/>
      <c r="AO10" s="631" t="s">
        <v>37</v>
      </c>
      <c r="AP10" s="631" t="s">
        <v>272</v>
      </c>
      <c r="AQ10" s="631"/>
      <c r="AR10" s="630" t="s">
        <v>271</v>
      </c>
      <c r="AS10" s="630" t="s">
        <v>273</v>
      </c>
      <c r="AT10" s="630" t="s">
        <v>274</v>
      </c>
    </row>
    <row r="11" spans="1:46">
      <c r="A11" s="206">
        <f t="shared" ref="A11:A28" si="2">ROW()-8</f>
        <v>3</v>
      </c>
      <c r="B11" s="207"/>
      <c r="C11" s="206"/>
      <c r="D11" s="568"/>
      <c r="E11" s="569"/>
      <c r="F11" s="570"/>
      <c r="G11" s="206"/>
      <c r="H11" s="206"/>
      <c r="I11" s="208"/>
      <c r="J11" s="208"/>
      <c r="K11" s="209"/>
      <c r="L11" s="209"/>
      <c r="M11" s="209"/>
      <c r="N11" s="209"/>
      <c r="O11" s="209"/>
      <c r="P11" s="209"/>
      <c r="Q11" s="209"/>
      <c r="R11" s="209"/>
      <c r="S11" s="224">
        <f t="shared" si="0"/>
        <v>0</v>
      </c>
      <c r="T11" s="224">
        <f t="shared" si="1"/>
        <v>0</v>
      </c>
      <c r="U11" s="209"/>
      <c r="V11" s="209"/>
      <c r="W11" s="209"/>
      <c r="X11" s="209"/>
      <c r="Y11" s="209"/>
      <c r="Z11" s="209"/>
      <c r="AA11" s="209"/>
      <c r="AB11" s="209"/>
      <c r="AC11" s="209"/>
      <c r="AD11" s="209"/>
      <c r="AE11" s="208"/>
      <c r="AF11" s="207"/>
      <c r="AG11" s="208"/>
      <c r="AH11" s="579"/>
      <c r="AI11" s="568"/>
      <c r="AJ11" s="208"/>
      <c r="AK11" s="208"/>
      <c r="AL11" s="210"/>
      <c r="AM11" s="210"/>
      <c r="AO11" s="631"/>
      <c r="AP11" s="232" t="s">
        <v>0</v>
      </c>
      <c r="AQ11" s="232" t="s">
        <v>1</v>
      </c>
      <c r="AR11" s="631"/>
      <c r="AS11" s="631"/>
      <c r="AT11" s="631"/>
    </row>
    <row r="12" spans="1:46">
      <c r="A12" s="206">
        <f t="shared" si="2"/>
        <v>4</v>
      </c>
      <c r="B12" s="207"/>
      <c r="C12" s="206"/>
      <c r="D12" s="568"/>
      <c r="E12" s="569"/>
      <c r="F12" s="570"/>
      <c r="G12" s="206"/>
      <c r="H12" s="206"/>
      <c r="I12" s="208"/>
      <c r="J12" s="208"/>
      <c r="K12" s="209"/>
      <c r="L12" s="209"/>
      <c r="M12" s="209"/>
      <c r="N12" s="209"/>
      <c r="O12" s="209"/>
      <c r="P12" s="209"/>
      <c r="Q12" s="209"/>
      <c r="R12" s="209"/>
      <c r="S12" s="224">
        <f t="shared" ref="S12:S28" si="3">O12*Q12/1000</f>
        <v>0</v>
      </c>
      <c r="T12" s="224">
        <f t="shared" ref="T12:T28" si="4">+P12*R12/1000</f>
        <v>0</v>
      </c>
      <c r="U12" s="209"/>
      <c r="V12" s="209"/>
      <c r="W12" s="209"/>
      <c r="X12" s="209"/>
      <c r="Y12" s="209"/>
      <c r="Z12" s="209"/>
      <c r="AA12" s="209"/>
      <c r="AB12" s="209"/>
      <c r="AC12" s="209"/>
      <c r="AD12" s="209"/>
      <c r="AE12" s="208"/>
      <c r="AF12" s="207"/>
      <c r="AG12" s="208"/>
      <c r="AH12" s="579"/>
      <c r="AI12" s="568"/>
      <c r="AJ12" s="208"/>
      <c r="AK12" s="208"/>
      <c r="AL12" s="210"/>
      <c r="AM12" s="210"/>
      <c r="AO12" s="233" t="s">
        <v>590</v>
      </c>
      <c r="AP12" s="234">
        <f ca="1">SUMIF($AE$9:$AM$28,AO12,$K$9:$K$28)</f>
        <v>12</v>
      </c>
      <c r="AQ12" s="234">
        <f ca="1">SUMIF($AE$9:$AM$28,AO12,$L$9:$L$28)</f>
        <v>15</v>
      </c>
      <c r="AR12" s="234">
        <f>COUNTIF($AE$9:$AE$28,AO12)</f>
        <v>1</v>
      </c>
      <c r="AS12" s="234">
        <f ca="1">SUMIF($AE$9:$AM$28,AO12,$AL$9:$AL$28)</f>
        <v>0</v>
      </c>
      <c r="AT12" s="234">
        <f ca="1">SUMIF($AE$9:$AM$28,AO12,$AM$9:$AM$28)</f>
        <v>0</v>
      </c>
    </row>
    <row r="13" spans="1:46">
      <c r="A13" s="206">
        <f t="shared" si="2"/>
        <v>5</v>
      </c>
      <c r="B13" s="207"/>
      <c r="C13" s="206"/>
      <c r="D13" s="568"/>
      <c r="E13" s="569"/>
      <c r="F13" s="570"/>
      <c r="G13" s="206"/>
      <c r="H13" s="206"/>
      <c r="I13" s="208"/>
      <c r="J13" s="208"/>
      <c r="K13" s="209"/>
      <c r="L13" s="209"/>
      <c r="M13" s="209"/>
      <c r="N13" s="209"/>
      <c r="O13" s="209"/>
      <c r="P13" s="209"/>
      <c r="Q13" s="209"/>
      <c r="R13" s="209"/>
      <c r="S13" s="224">
        <f t="shared" si="3"/>
        <v>0</v>
      </c>
      <c r="T13" s="224">
        <f t="shared" si="4"/>
        <v>0</v>
      </c>
      <c r="U13" s="209"/>
      <c r="V13" s="209"/>
      <c r="W13" s="209"/>
      <c r="X13" s="209"/>
      <c r="Y13" s="209"/>
      <c r="Z13" s="209"/>
      <c r="AA13" s="209"/>
      <c r="AB13" s="209"/>
      <c r="AC13" s="209"/>
      <c r="AD13" s="209"/>
      <c r="AE13" s="208"/>
      <c r="AF13" s="207"/>
      <c r="AG13" s="208"/>
      <c r="AH13" s="579"/>
      <c r="AI13" s="568"/>
      <c r="AJ13" s="208"/>
      <c r="AK13" s="208"/>
      <c r="AL13" s="210"/>
      <c r="AM13" s="210"/>
      <c r="AO13" s="233" t="s">
        <v>591</v>
      </c>
      <c r="AP13" s="234">
        <f ca="1">SUMIF($AE$9:$AM$28,AO13,$K$9:$K$28)</f>
        <v>0</v>
      </c>
      <c r="AQ13" s="234">
        <f ca="1">SUMIF($AE$9:$AM$28,AO13,$L$9:$L$28)</f>
        <v>0</v>
      </c>
      <c r="AR13" s="234">
        <f>COUNTIF($AE$9:$AE$28,AO13)</f>
        <v>0</v>
      </c>
      <c r="AS13" s="234">
        <f t="shared" ref="AS13:AS14" ca="1" si="5">SUMIF($AE$9:$AM$28,AO13,$AL$9:$AL$28)</f>
        <v>0</v>
      </c>
      <c r="AT13" s="234">
        <f t="shared" ref="AT13:AT14" ca="1" si="6">SUMIF($AE$9:$AM$28,AO13,$AM$9:$AM$28)</f>
        <v>0</v>
      </c>
    </row>
    <row r="14" spans="1:46">
      <c r="A14" s="206">
        <f t="shared" si="2"/>
        <v>6</v>
      </c>
      <c r="B14" s="207"/>
      <c r="C14" s="206"/>
      <c r="D14" s="568"/>
      <c r="E14" s="569"/>
      <c r="F14" s="570"/>
      <c r="G14" s="206"/>
      <c r="H14" s="206"/>
      <c r="I14" s="208"/>
      <c r="J14" s="208"/>
      <c r="K14" s="209"/>
      <c r="L14" s="209"/>
      <c r="M14" s="209"/>
      <c r="N14" s="209"/>
      <c r="O14" s="209"/>
      <c r="P14" s="209"/>
      <c r="Q14" s="209"/>
      <c r="R14" s="209"/>
      <c r="S14" s="224">
        <f t="shared" si="3"/>
        <v>0</v>
      </c>
      <c r="T14" s="224">
        <f t="shared" si="4"/>
        <v>0</v>
      </c>
      <c r="U14" s="209"/>
      <c r="V14" s="209"/>
      <c r="W14" s="209"/>
      <c r="X14" s="209"/>
      <c r="Y14" s="209"/>
      <c r="Z14" s="209"/>
      <c r="AA14" s="209"/>
      <c r="AB14" s="209"/>
      <c r="AC14" s="209"/>
      <c r="AD14" s="209"/>
      <c r="AE14" s="208"/>
      <c r="AF14" s="207"/>
      <c r="AG14" s="208"/>
      <c r="AH14" s="579"/>
      <c r="AI14" s="568"/>
      <c r="AJ14" s="208"/>
      <c r="AK14" s="208"/>
      <c r="AL14" s="210"/>
      <c r="AM14" s="210"/>
      <c r="AO14" s="233" t="s">
        <v>592</v>
      </c>
      <c r="AP14" s="234">
        <f ca="1">SUMIF($AE$9:$AM$28,AO14,$K$9:$K$28)</f>
        <v>0</v>
      </c>
      <c r="AQ14" s="234">
        <f ca="1">SUMIF($AE$9:$AM$28,AO14,$L$9:$L$28)</f>
        <v>0</v>
      </c>
      <c r="AR14" s="234">
        <f>COUNTIF($AE$9:$AE$28,AO14)</f>
        <v>0</v>
      </c>
      <c r="AS14" s="234">
        <f t="shared" ca="1" si="5"/>
        <v>0</v>
      </c>
      <c r="AT14" s="234">
        <f t="shared" ca="1" si="6"/>
        <v>0</v>
      </c>
    </row>
    <row r="15" spans="1:46">
      <c r="A15" s="206">
        <f t="shared" si="2"/>
        <v>7</v>
      </c>
      <c r="B15" s="207"/>
      <c r="C15" s="206"/>
      <c r="D15" s="568"/>
      <c r="E15" s="569"/>
      <c r="F15" s="570"/>
      <c r="G15" s="206"/>
      <c r="H15" s="206"/>
      <c r="I15" s="208"/>
      <c r="J15" s="208"/>
      <c r="K15" s="209"/>
      <c r="L15" s="209"/>
      <c r="M15" s="209"/>
      <c r="N15" s="209"/>
      <c r="O15" s="209"/>
      <c r="P15" s="209"/>
      <c r="Q15" s="209"/>
      <c r="R15" s="209"/>
      <c r="S15" s="224">
        <f t="shared" si="3"/>
        <v>0</v>
      </c>
      <c r="T15" s="224">
        <f t="shared" si="4"/>
        <v>0</v>
      </c>
      <c r="U15" s="209"/>
      <c r="V15" s="209"/>
      <c r="W15" s="209"/>
      <c r="X15" s="209"/>
      <c r="Y15" s="209"/>
      <c r="Z15" s="209"/>
      <c r="AA15" s="209"/>
      <c r="AB15" s="209"/>
      <c r="AC15" s="209"/>
      <c r="AD15" s="209"/>
      <c r="AE15" s="208"/>
      <c r="AF15" s="207"/>
      <c r="AG15" s="208"/>
      <c r="AH15" s="579"/>
      <c r="AI15" s="568"/>
      <c r="AJ15" s="208"/>
      <c r="AK15" s="208"/>
      <c r="AL15" s="210"/>
      <c r="AM15" s="210"/>
    </row>
    <row r="16" spans="1:46">
      <c r="A16" s="206">
        <f t="shared" si="2"/>
        <v>8</v>
      </c>
      <c r="B16" s="207"/>
      <c r="C16" s="206"/>
      <c r="D16" s="568"/>
      <c r="E16" s="569"/>
      <c r="F16" s="570"/>
      <c r="G16" s="206"/>
      <c r="H16" s="206"/>
      <c r="I16" s="208"/>
      <c r="J16" s="208"/>
      <c r="K16" s="209"/>
      <c r="L16" s="209"/>
      <c r="M16" s="209"/>
      <c r="N16" s="209"/>
      <c r="O16" s="209"/>
      <c r="P16" s="209"/>
      <c r="Q16" s="209"/>
      <c r="R16" s="209"/>
      <c r="S16" s="224">
        <f t="shared" si="3"/>
        <v>0</v>
      </c>
      <c r="T16" s="224">
        <f t="shared" si="4"/>
        <v>0</v>
      </c>
      <c r="U16" s="209"/>
      <c r="V16" s="209"/>
      <c r="W16" s="209"/>
      <c r="X16" s="209"/>
      <c r="Y16" s="209"/>
      <c r="Z16" s="209"/>
      <c r="AA16" s="209"/>
      <c r="AB16" s="209"/>
      <c r="AC16" s="209"/>
      <c r="AD16" s="209"/>
      <c r="AE16" s="208"/>
      <c r="AF16" s="207"/>
      <c r="AG16" s="208"/>
      <c r="AH16" s="579"/>
      <c r="AI16" s="568"/>
      <c r="AJ16" s="208"/>
      <c r="AK16" s="208"/>
      <c r="AL16" s="210"/>
      <c r="AM16" s="210"/>
    </row>
    <row r="17" spans="1:39">
      <c r="A17" s="206">
        <f t="shared" si="2"/>
        <v>9</v>
      </c>
      <c r="B17" s="207"/>
      <c r="C17" s="206"/>
      <c r="D17" s="568"/>
      <c r="E17" s="569"/>
      <c r="F17" s="570"/>
      <c r="G17" s="206"/>
      <c r="H17" s="206"/>
      <c r="I17" s="208"/>
      <c r="J17" s="208"/>
      <c r="K17" s="209"/>
      <c r="L17" s="209"/>
      <c r="M17" s="209"/>
      <c r="N17" s="209"/>
      <c r="O17" s="209"/>
      <c r="P17" s="209"/>
      <c r="Q17" s="209"/>
      <c r="R17" s="209"/>
      <c r="S17" s="224">
        <f t="shared" si="3"/>
        <v>0</v>
      </c>
      <c r="T17" s="224">
        <f t="shared" si="4"/>
        <v>0</v>
      </c>
      <c r="U17" s="209"/>
      <c r="V17" s="209"/>
      <c r="W17" s="209"/>
      <c r="X17" s="209"/>
      <c r="Y17" s="209"/>
      <c r="Z17" s="209"/>
      <c r="AA17" s="209"/>
      <c r="AB17" s="209"/>
      <c r="AC17" s="209"/>
      <c r="AD17" s="209"/>
      <c r="AE17" s="208"/>
      <c r="AF17" s="207"/>
      <c r="AG17" s="208"/>
      <c r="AH17" s="579"/>
      <c r="AI17" s="568"/>
      <c r="AJ17" s="208"/>
      <c r="AK17" s="208"/>
      <c r="AL17" s="210"/>
      <c r="AM17" s="210"/>
    </row>
    <row r="18" spans="1:39">
      <c r="A18" s="206">
        <f t="shared" si="2"/>
        <v>10</v>
      </c>
      <c r="B18" s="207"/>
      <c r="C18" s="206"/>
      <c r="D18" s="568"/>
      <c r="E18" s="569"/>
      <c r="F18" s="570"/>
      <c r="G18" s="206"/>
      <c r="H18" s="206"/>
      <c r="I18" s="208"/>
      <c r="J18" s="208"/>
      <c r="K18" s="209"/>
      <c r="L18" s="209"/>
      <c r="M18" s="209"/>
      <c r="N18" s="209"/>
      <c r="O18" s="209"/>
      <c r="P18" s="209"/>
      <c r="Q18" s="209"/>
      <c r="R18" s="209"/>
      <c r="S18" s="224">
        <f t="shared" si="3"/>
        <v>0</v>
      </c>
      <c r="T18" s="224">
        <f t="shared" si="4"/>
        <v>0</v>
      </c>
      <c r="U18" s="209"/>
      <c r="V18" s="209"/>
      <c r="W18" s="209"/>
      <c r="X18" s="209"/>
      <c r="Y18" s="209"/>
      <c r="Z18" s="209"/>
      <c r="AA18" s="209"/>
      <c r="AB18" s="209"/>
      <c r="AC18" s="209"/>
      <c r="AD18" s="209"/>
      <c r="AE18" s="208"/>
      <c r="AF18" s="207"/>
      <c r="AG18" s="208"/>
      <c r="AH18" s="579"/>
      <c r="AI18" s="568"/>
      <c r="AJ18" s="208"/>
      <c r="AK18" s="208"/>
      <c r="AL18" s="210"/>
      <c r="AM18" s="210"/>
    </row>
    <row r="19" spans="1:39">
      <c r="A19" s="206">
        <f t="shared" si="2"/>
        <v>11</v>
      </c>
      <c r="B19" s="207"/>
      <c r="C19" s="206"/>
      <c r="D19" s="568"/>
      <c r="E19" s="569"/>
      <c r="F19" s="570"/>
      <c r="G19" s="206"/>
      <c r="H19" s="206"/>
      <c r="I19" s="208"/>
      <c r="J19" s="208"/>
      <c r="K19" s="209"/>
      <c r="L19" s="209"/>
      <c r="M19" s="209"/>
      <c r="N19" s="209"/>
      <c r="O19" s="209"/>
      <c r="P19" s="209"/>
      <c r="Q19" s="209"/>
      <c r="R19" s="209"/>
      <c r="S19" s="224">
        <f t="shared" si="3"/>
        <v>0</v>
      </c>
      <c r="T19" s="224">
        <f t="shared" si="4"/>
        <v>0</v>
      </c>
      <c r="U19" s="209"/>
      <c r="V19" s="209"/>
      <c r="W19" s="209"/>
      <c r="X19" s="209"/>
      <c r="Y19" s="209"/>
      <c r="Z19" s="209"/>
      <c r="AA19" s="209"/>
      <c r="AB19" s="209"/>
      <c r="AC19" s="209"/>
      <c r="AD19" s="209"/>
      <c r="AE19" s="208"/>
      <c r="AF19" s="207"/>
      <c r="AG19" s="208"/>
      <c r="AH19" s="579"/>
      <c r="AI19" s="568"/>
      <c r="AJ19" s="208"/>
      <c r="AK19" s="208"/>
      <c r="AL19" s="210"/>
      <c r="AM19" s="210"/>
    </row>
    <row r="20" spans="1:39">
      <c r="A20" s="206">
        <f t="shared" si="2"/>
        <v>12</v>
      </c>
      <c r="B20" s="207"/>
      <c r="C20" s="206"/>
      <c r="D20" s="568"/>
      <c r="E20" s="569"/>
      <c r="F20" s="570"/>
      <c r="G20" s="206"/>
      <c r="H20" s="206"/>
      <c r="I20" s="208"/>
      <c r="J20" s="208"/>
      <c r="K20" s="209"/>
      <c r="L20" s="209"/>
      <c r="M20" s="209"/>
      <c r="N20" s="209"/>
      <c r="O20" s="209"/>
      <c r="P20" s="209"/>
      <c r="Q20" s="209"/>
      <c r="R20" s="209"/>
      <c r="S20" s="224">
        <f t="shared" si="3"/>
        <v>0</v>
      </c>
      <c r="T20" s="224">
        <f t="shared" si="4"/>
        <v>0</v>
      </c>
      <c r="U20" s="209"/>
      <c r="V20" s="209"/>
      <c r="W20" s="209"/>
      <c r="X20" s="209"/>
      <c r="Y20" s="209"/>
      <c r="Z20" s="209"/>
      <c r="AA20" s="209"/>
      <c r="AB20" s="209"/>
      <c r="AC20" s="209"/>
      <c r="AD20" s="209"/>
      <c r="AE20" s="208"/>
      <c r="AF20" s="207"/>
      <c r="AG20" s="208"/>
      <c r="AH20" s="579"/>
      <c r="AI20" s="568"/>
      <c r="AJ20" s="208"/>
      <c r="AK20" s="208"/>
      <c r="AL20" s="210"/>
      <c r="AM20" s="210"/>
    </row>
    <row r="21" spans="1:39">
      <c r="A21" s="206">
        <f t="shared" si="2"/>
        <v>13</v>
      </c>
      <c r="B21" s="207"/>
      <c r="C21" s="206"/>
      <c r="D21" s="568"/>
      <c r="E21" s="569"/>
      <c r="F21" s="570"/>
      <c r="G21" s="206"/>
      <c r="H21" s="206"/>
      <c r="I21" s="208"/>
      <c r="J21" s="208"/>
      <c r="K21" s="209"/>
      <c r="L21" s="209"/>
      <c r="M21" s="209"/>
      <c r="N21" s="209"/>
      <c r="O21" s="209"/>
      <c r="P21" s="209"/>
      <c r="Q21" s="209"/>
      <c r="R21" s="209"/>
      <c r="S21" s="224">
        <f t="shared" si="3"/>
        <v>0</v>
      </c>
      <c r="T21" s="224">
        <f t="shared" si="4"/>
        <v>0</v>
      </c>
      <c r="U21" s="209"/>
      <c r="V21" s="209"/>
      <c r="W21" s="209"/>
      <c r="X21" s="209"/>
      <c r="Y21" s="209"/>
      <c r="Z21" s="209"/>
      <c r="AA21" s="209"/>
      <c r="AB21" s="209"/>
      <c r="AC21" s="209"/>
      <c r="AD21" s="209"/>
      <c r="AE21" s="208"/>
      <c r="AF21" s="207"/>
      <c r="AG21" s="208"/>
      <c r="AH21" s="579"/>
      <c r="AI21" s="568"/>
      <c r="AJ21" s="208"/>
      <c r="AK21" s="208"/>
      <c r="AL21" s="210"/>
      <c r="AM21" s="210"/>
    </row>
    <row r="22" spans="1:39">
      <c r="A22" s="206">
        <f t="shared" si="2"/>
        <v>14</v>
      </c>
      <c r="B22" s="207"/>
      <c r="C22" s="206"/>
      <c r="D22" s="568"/>
      <c r="E22" s="569"/>
      <c r="F22" s="570"/>
      <c r="G22" s="206"/>
      <c r="H22" s="206"/>
      <c r="I22" s="208"/>
      <c r="J22" s="208"/>
      <c r="K22" s="209"/>
      <c r="L22" s="209"/>
      <c r="M22" s="209"/>
      <c r="N22" s="209"/>
      <c r="O22" s="209"/>
      <c r="P22" s="209"/>
      <c r="Q22" s="209"/>
      <c r="R22" s="209"/>
      <c r="S22" s="224">
        <f t="shared" si="3"/>
        <v>0</v>
      </c>
      <c r="T22" s="224">
        <f t="shared" si="4"/>
        <v>0</v>
      </c>
      <c r="U22" s="209"/>
      <c r="V22" s="209"/>
      <c r="W22" s="209"/>
      <c r="X22" s="209"/>
      <c r="Y22" s="209"/>
      <c r="Z22" s="209"/>
      <c r="AA22" s="209"/>
      <c r="AB22" s="209"/>
      <c r="AC22" s="209"/>
      <c r="AD22" s="209"/>
      <c r="AE22" s="208"/>
      <c r="AF22" s="207"/>
      <c r="AG22" s="208"/>
      <c r="AH22" s="579"/>
      <c r="AI22" s="568"/>
      <c r="AJ22" s="208"/>
      <c r="AK22" s="208"/>
      <c r="AL22" s="210"/>
      <c r="AM22" s="210"/>
    </row>
    <row r="23" spans="1:39">
      <c r="A23" s="206">
        <f t="shared" si="2"/>
        <v>15</v>
      </c>
      <c r="B23" s="207"/>
      <c r="C23" s="206"/>
      <c r="D23" s="568"/>
      <c r="E23" s="569"/>
      <c r="F23" s="570"/>
      <c r="G23" s="206"/>
      <c r="H23" s="206"/>
      <c r="I23" s="208"/>
      <c r="J23" s="208"/>
      <c r="K23" s="209"/>
      <c r="L23" s="209"/>
      <c r="M23" s="209"/>
      <c r="N23" s="209"/>
      <c r="O23" s="209"/>
      <c r="P23" s="209"/>
      <c r="Q23" s="209"/>
      <c r="R23" s="209"/>
      <c r="S23" s="224">
        <f t="shared" si="3"/>
        <v>0</v>
      </c>
      <c r="T23" s="224">
        <f t="shared" si="4"/>
        <v>0</v>
      </c>
      <c r="U23" s="209"/>
      <c r="V23" s="209"/>
      <c r="W23" s="209"/>
      <c r="X23" s="209"/>
      <c r="Y23" s="209"/>
      <c r="Z23" s="209"/>
      <c r="AA23" s="209"/>
      <c r="AB23" s="209"/>
      <c r="AC23" s="209"/>
      <c r="AD23" s="209"/>
      <c r="AE23" s="208"/>
      <c r="AF23" s="207"/>
      <c r="AG23" s="208"/>
      <c r="AH23" s="579"/>
      <c r="AI23" s="568"/>
      <c r="AJ23" s="208"/>
      <c r="AK23" s="208"/>
      <c r="AL23" s="210"/>
      <c r="AM23" s="210"/>
    </row>
    <row r="24" spans="1:39">
      <c r="A24" s="206">
        <f t="shared" si="2"/>
        <v>16</v>
      </c>
      <c r="B24" s="207"/>
      <c r="C24" s="206"/>
      <c r="D24" s="568"/>
      <c r="E24" s="569"/>
      <c r="F24" s="570"/>
      <c r="G24" s="206"/>
      <c r="H24" s="206"/>
      <c r="I24" s="208"/>
      <c r="J24" s="208"/>
      <c r="K24" s="209"/>
      <c r="L24" s="209"/>
      <c r="M24" s="209"/>
      <c r="N24" s="209"/>
      <c r="O24" s="209"/>
      <c r="P24" s="209"/>
      <c r="Q24" s="209"/>
      <c r="R24" s="209"/>
      <c r="S24" s="224">
        <f t="shared" si="3"/>
        <v>0</v>
      </c>
      <c r="T24" s="224">
        <f t="shared" si="4"/>
        <v>0</v>
      </c>
      <c r="U24" s="209"/>
      <c r="V24" s="209"/>
      <c r="W24" s="209"/>
      <c r="X24" s="209"/>
      <c r="Y24" s="209"/>
      <c r="Z24" s="209"/>
      <c r="AA24" s="209"/>
      <c r="AB24" s="209"/>
      <c r="AC24" s="209"/>
      <c r="AD24" s="209"/>
      <c r="AE24" s="208"/>
      <c r="AF24" s="207"/>
      <c r="AG24" s="208"/>
      <c r="AH24" s="579"/>
      <c r="AI24" s="568"/>
      <c r="AJ24" s="208"/>
      <c r="AK24" s="208"/>
      <c r="AL24" s="210"/>
      <c r="AM24" s="210"/>
    </row>
    <row r="25" spans="1:39">
      <c r="A25" s="206">
        <f t="shared" si="2"/>
        <v>17</v>
      </c>
      <c r="B25" s="207"/>
      <c r="C25" s="206"/>
      <c r="D25" s="568"/>
      <c r="E25" s="569"/>
      <c r="F25" s="570"/>
      <c r="G25" s="206"/>
      <c r="H25" s="206"/>
      <c r="I25" s="208"/>
      <c r="J25" s="208"/>
      <c r="K25" s="209"/>
      <c r="L25" s="209"/>
      <c r="M25" s="209"/>
      <c r="N25" s="209"/>
      <c r="O25" s="209"/>
      <c r="P25" s="209"/>
      <c r="Q25" s="209"/>
      <c r="R25" s="209"/>
      <c r="S25" s="224">
        <f t="shared" si="3"/>
        <v>0</v>
      </c>
      <c r="T25" s="224">
        <f t="shared" si="4"/>
        <v>0</v>
      </c>
      <c r="U25" s="209"/>
      <c r="V25" s="209"/>
      <c r="W25" s="209"/>
      <c r="X25" s="209"/>
      <c r="Y25" s="209"/>
      <c r="Z25" s="209"/>
      <c r="AA25" s="209"/>
      <c r="AB25" s="209"/>
      <c r="AC25" s="209"/>
      <c r="AD25" s="209"/>
      <c r="AE25" s="208"/>
      <c r="AF25" s="207"/>
      <c r="AG25" s="208"/>
      <c r="AH25" s="579"/>
      <c r="AI25" s="568"/>
      <c r="AJ25" s="208"/>
      <c r="AK25" s="208"/>
      <c r="AL25" s="210"/>
      <c r="AM25" s="210"/>
    </row>
    <row r="26" spans="1:39">
      <c r="A26" s="206">
        <f t="shared" si="2"/>
        <v>18</v>
      </c>
      <c r="B26" s="207"/>
      <c r="C26" s="206"/>
      <c r="D26" s="568"/>
      <c r="E26" s="569"/>
      <c r="F26" s="570"/>
      <c r="G26" s="206"/>
      <c r="H26" s="206"/>
      <c r="I26" s="208"/>
      <c r="J26" s="208"/>
      <c r="K26" s="209"/>
      <c r="L26" s="209"/>
      <c r="M26" s="209"/>
      <c r="N26" s="209"/>
      <c r="O26" s="209"/>
      <c r="P26" s="209"/>
      <c r="Q26" s="209"/>
      <c r="R26" s="209"/>
      <c r="S26" s="224">
        <f t="shared" si="3"/>
        <v>0</v>
      </c>
      <c r="T26" s="224">
        <f t="shared" si="4"/>
        <v>0</v>
      </c>
      <c r="U26" s="209"/>
      <c r="V26" s="209"/>
      <c r="W26" s="209"/>
      <c r="X26" s="209"/>
      <c r="Y26" s="209"/>
      <c r="Z26" s="209"/>
      <c r="AA26" s="209"/>
      <c r="AB26" s="209"/>
      <c r="AC26" s="209"/>
      <c r="AD26" s="209"/>
      <c r="AE26" s="208"/>
      <c r="AF26" s="207"/>
      <c r="AG26" s="208"/>
      <c r="AH26" s="579"/>
      <c r="AI26" s="568"/>
      <c r="AJ26" s="208"/>
      <c r="AK26" s="208"/>
      <c r="AL26" s="210"/>
      <c r="AM26" s="210"/>
    </row>
    <row r="27" spans="1:39">
      <c r="A27" s="206">
        <f t="shared" si="2"/>
        <v>19</v>
      </c>
      <c r="B27" s="207"/>
      <c r="C27" s="206"/>
      <c r="D27" s="568"/>
      <c r="E27" s="569"/>
      <c r="F27" s="570"/>
      <c r="G27" s="206"/>
      <c r="H27" s="206"/>
      <c r="I27" s="208"/>
      <c r="J27" s="208"/>
      <c r="K27" s="209"/>
      <c r="L27" s="209"/>
      <c r="M27" s="209"/>
      <c r="N27" s="209"/>
      <c r="O27" s="209"/>
      <c r="P27" s="209"/>
      <c r="Q27" s="209"/>
      <c r="R27" s="209"/>
      <c r="S27" s="224">
        <f t="shared" si="3"/>
        <v>0</v>
      </c>
      <c r="T27" s="224">
        <f t="shared" si="4"/>
        <v>0</v>
      </c>
      <c r="U27" s="209"/>
      <c r="V27" s="209"/>
      <c r="W27" s="209"/>
      <c r="X27" s="209"/>
      <c r="Y27" s="209"/>
      <c r="Z27" s="209"/>
      <c r="AA27" s="209"/>
      <c r="AB27" s="209"/>
      <c r="AC27" s="209"/>
      <c r="AD27" s="209"/>
      <c r="AE27" s="208"/>
      <c r="AF27" s="207"/>
      <c r="AG27" s="208"/>
      <c r="AH27" s="579"/>
      <c r="AI27" s="568"/>
      <c r="AJ27" s="208"/>
      <c r="AK27" s="208"/>
      <c r="AL27" s="210"/>
      <c r="AM27" s="210"/>
    </row>
    <row r="28" spans="1:39" ht="18.600000000000001" thickBot="1">
      <c r="A28" s="211">
        <f t="shared" si="2"/>
        <v>20</v>
      </c>
      <c r="B28" s="212"/>
      <c r="C28" s="211"/>
      <c r="D28" s="576"/>
      <c r="E28" s="577"/>
      <c r="F28" s="578"/>
      <c r="G28" s="211"/>
      <c r="H28" s="211"/>
      <c r="I28" s="213"/>
      <c r="J28" s="213"/>
      <c r="K28" s="214"/>
      <c r="L28" s="214"/>
      <c r="M28" s="214"/>
      <c r="N28" s="214"/>
      <c r="O28" s="214"/>
      <c r="P28" s="214"/>
      <c r="Q28" s="214"/>
      <c r="R28" s="214"/>
      <c r="S28" s="225">
        <f t="shared" si="3"/>
        <v>0</v>
      </c>
      <c r="T28" s="225">
        <f t="shared" si="4"/>
        <v>0</v>
      </c>
      <c r="U28" s="214"/>
      <c r="V28" s="214"/>
      <c r="W28" s="214"/>
      <c r="X28" s="214"/>
      <c r="Y28" s="214"/>
      <c r="Z28" s="214"/>
      <c r="AA28" s="214"/>
      <c r="AB28" s="214"/>
      <c r="AC28" s="214"/>
      <c r="AD28" s="214"/>
      <c r="AE28" s="213"/>
      <c r="AF28" s="212"/>
      <c r="AG28" s="213"/>
      <c r="AH28" s="632"/>
      <c r="AI28" s="576"/>
      <c r="AJ28" s="213"/>
      <c r="AK28" s="213"/>
      <c r="AL28" s="215"/>
      <c r="AM28" s="215"/>
    </row>
    <row r="29" spans="1:39" ht="18.600000000000001" thickTop="1">
      <c r="A29" s="216" t="s">
        <v>3</v>
      </c>
      <c r="B29" s="226">
        <f>COUNTA(B9:B28)</f>
        <v>1</v>
      </c>
      <c r="C29" s="227"/>
      <c r="D29" s="571"/>
      <c r="E29" s="572"/>
      <c r="F29" s="573"/>
      <c r="G29" s="226">
        <f>COUNTA(G9:G28)</f>
        <v>1</v>
      </c>
      <c r="H29" s="226">
        <f>COUNTA(H9:H28)</f>
        <v>1</v>
      </c>
      <c r="I29" s="228">
        <f>SUM(I9:I28)</f>
        <v>2</v>
      </c>
      <c r="J29" s="229"/>
      <c r="K29" s="230">
        <f>SUM(K9:K28)</f>
        <v>12</v>
      </c>
      <c r="L29" s="230">
        <f>SUM(L9:L28)</f>
        <v>15</v>
      </c>
      <c r="M29" s="230">
        <f>SUM(M9:M28)</f>
        <v>480</v>
      </c>
      <c r="N29" s="230">
        <f>SUM(N9:N28)</f>
        <v>693</v>
      </c>
      <c r="O29" s="230">
        <f>AVERAGE(O9:O28)</f>
        <v>4000</v>
      </c>
      <c r="P29" s="230">
        <f>AVERAGE(P9:P28)</f>
        <v>4200</v>
      </c>
      <c r="Q29" s="230">
        <f>AVERAGE(Q9:Q28)</f>
        <v>100</v>
      </c>
      <c r="R29" s="230">
        <f>AVERAGE(R9:R28)</f>
        <v>110</v>
      </c>
      <c r="S29" s="230"/>
      <c r="T29" s="230"/>
      <c r="U29" s="230">
        <f>SUM(U9:U28)</f>
        <v>200</v>
      </c>
      <c r="V29" s="230">
        <f>SUM(V9:V28)</f>
        <v>250</v>
      </c>
      <c r="W29" s="230">
        <f>AVERAGE(W9:W28)</f>
        <v>250</v>
      </c>
      <c r="X29" s="230">
        <f>AVERAGE(X9:X28)</f>
        <v>270</v>
      </c>
      <c r="Y29" s="230">
        <f>AVERAGE(Y9:Y28)</f>
        <v>30</v>
      </c>
      <c r="Z29" s="230">
        <f>AVERAGE(Z9:Z28)</f>
        <v>40</v>
      </c>
      <c r="AA29" s="230">
        <f>SUM(AA9:AA28)</f>
        <v>1</v>
      </c>
      <c r="AB29" s="230">
        <f>SUM(AB9:AB28)</f>
        <v>2</v>
      </c>
      <c r="AC29" s="230">
        <f>SUM(AC9:AC28)</f>
        <v>90</v>
      </c>
      <c r="AD29" s="230">
        <f>SUM(AD9:AD28)</f>
        <v>120</v>
      </c>
      <c r="AE29" s="228"/>
      <c r="AF29" s="565"/>
      <c r="AG29" s="566"/>
      <c r="AH29" s="566"/>
      <c r="AI29" s="566"/>
      <c r="AJ29" s="567"/>
      <c r="AK29" s="410"/>
      <c r="AL29" s="228">
        <f>SUM(AL9:AL28)</f>
        <v>0</v>
      </c>
      <c r="AM29" s="228">
        <f>SUM(AM9:AM28)</f>
        <v>0</v>
      </c>
    </row>
    <row r="30" spans="1:39" ht="9" customHeight="1" thickBot="1">
      <c r="U30" s="187"/>
      <c r="V30" s="187"/>
      <c r="AC30" s="186"/>
      <c r="AD30" s="186"/>
    </row>
    <row r="31" spans="1:39" s="217" customFormat="1" ht="15" customHeight="1">
      <c r="C31" s="218" t="s">
        <v>364</v>
      </c>
      <c r="D31" s="217" t="s">
        <v>611</v>
      </c>
      <c r="E31" s="219"/>
      <c r="M31" s="588" t="s">
        <v>28</v>
      </c>
      <c r="N31" s="589"/>
      <c r="U31" s="588" t="s">
        <v>28</v>
      </c>
      <c r="V31" s="592"/>
      <c r="W31" s="592" t="s">
        <v>29</v>
      </c>
      <c r="X31" s="592"/>
      <c r="Y31" s="592" t="s">
        <v>28</v>
      </c>
      <c r="Z31" s="589"/>
    </row>
    <row r="32" spans="1:39" s="217" customFormat="1" ht="15" customHeight="1" thickBot="1">
      <c r="D32" s="217" t="s">
        <v>610</v>
      </c>
      <c r="G32" s="220"/>
      <c r="H32" s="220"/>
      <c r="I32" s="220"/>
      <c r="M32" s="590">
        <f>IF((ISBLANK(M29)),"",(IF(M29=0,"皆増",N29/M29-1)))</f>
        <v>0.44375000000000009</v>
      </c>
      <c r="N32" s="591"/>
      <c r="U32" s="593">
        <f>IF((ISBLANK(U29)),"",(IF(U29=0,"皆増",V29/U29-1)))</f>
        <v>0.25</v>
      </c>
      <c r="V32" s="586"/>
      <c r="W32" s="586">
        <f>IF((ISBLANK(W29)),"",(IF(W29=0,"皆増",X29/W29-1)))*-1</f>
        <v>-8.0000000000000071E-2</v>
      </c>
      <c r="X32" s="586"/>
      <c r="Y32" s="586">
        <f>IF((ISBLANK(Y29)),"",(IF(Y29=0,"皆増",Z29/Y29-1)))</f>
        <v>0.33333333333333326</v>
      </c>
      <c r="Z32" s="587"/>
      <c r="AE32" s="220"/>
      <c r="AF32" s="220"/>
      <c r="AG32" s="220"/>
      <c r="AH32" s="220"/>
      <c r="AI32" s="220"/>
    </row>
    <row r="33" spans="1:44" s="217" customFormat="1" ht="15" customHeight="1">
      <c r="C33" s="218" t="s">
        <v>364</v>
      </c>
      <c r="D33" s="217" t="s">
        <v>603</v>
      </c>
      <c r="J33" s="219"/>
      <c r="M33" s="221"/>
      <c r="N33" s="221"/>
      <c r="AC33" s="221"/>
      <c r="AD33" s="221"/>
    </row>
    <row r="34" spans="1:44" s="217" customFormat="1" ht="15" customHeight="1">
      <c r="C34" s="219"/>
      <c r="D34" s="217" t="s">
        <v>604</v>
      </c>
      <c r="J34" s="219"/>
      <c r="M34" s="221"/>
      <c r="N34" s="221"/>
      <c r="AC34" s="221"/>
      <c r="AD34" s="221"/>
    </row>
    <row r="35" spans="1:44" s="217" customFormat="1" ht="15" customHeight="1">
      <c r="B35" s="219"/>
      <c r="C35" s="219"/>
      <c r="D35" s="217" t="s">
        <v>609</v>
      </c>
      <c r="J35" s="219"/>
      <c r="M35" s="221"/>
      <c r="N35" s="221"/>
      <c r="AC35" s="221"/>
      <c r="AD35" s="221"/>
    </row>
    <row r="36" spans="1:44" ht="18" customHeight="1">
      <c r="A36" s="185"/>
      <c r="D36" s="217" t="s">
        <v>605</v>
      </c>
    </row>
    <row r="37" spans="1:44" ht="18" customHeight="1">
      <c r="A37" s="185"/>
    </row>
    <row r="38" spans="1:44" ht="18" customHeight="1">
      <c r="A38" s="185"/>
      <c r="C38" s="218"/>
      <c r="D38" s="217"/>
      <c r="J38" s="218"/>
      <c r="K38" s="217"/>
      <c r="M38" s="186"/>
      <c r="N38" s="186"/>
      <c r="T38" s="188"/>
      <c r="AC38" s="185"/>
      <c r="AD38" s="185"/>
      <c r="AE38" s="185"/>
      <c r="AL38" s="185"/>
      <c r="AM38" s="185"/>
      <c r="AN38" s="185"/>
    </row>
    <row r="39" spans="1:44" ht="15" customHeight="1">
      <c r="C39" s="217"/>
      <c r="D39" s="217"/>
      <c r="J39" s="219"/>
      <c r="K39" s="217"/>
      <c r="M39" s="186"/>
      <c r="N39" s="186"/>
      <c r="AC39" s="186"/>
      <c r="AD39" s="186"/>
      <c r="AI39" s="222"/>
    </row>
    <row r="40" spans="1:44" ht="15" customHeight="1">
      <c r="M40" s="186"/>
      <c r="N40" s="186"/>
      <c r="AC40" s="186"/>
      <c r="AD40" s="186"/>
    </row>
    <row r="41" spans="1:44" ht="15" customHeight="1">
      <c r="M41" s="186"/>
      <c r="N41" s="186"/>
      <c r="T41" s="185"/>
      <c r="AC41" s="186"/>
      <c r="AD41" s="186"/>
      <c r="AE41" s="189"/>
      <c r="AF41" s="189"/>
      <c r="AG41" s="189"/>
      <c r="AH41" s="189"/>
      <c r="AI41" s="189"/>
      <c r="AJ41" s="189"/>
      <c r="AK41" s="189"/>
      <c r="AL41" s="189"/>
      <c r="AM41" s="189"/>
      <c r="AN41" s="189"/>
      <c r="AO41" s="189"/>
      <c r="AP41" s="189"/>
      <c r="AQ41" s="189"/>
      <c r="AR41" s="189"/>
    </row>
    <row r="42" spans="1:44" ht="15" customHeight="1">
      <c r="M42" s="186"/>
      <c r="N42" s="186"/>
      <c r="T42" s="185"/>
      <c r="AC42" s="186"/>
      <c r="AD42" s="186"/>
      <c r="AE42" s="189"/>
      <c r="AF42" s="189"/>
      <c r="AG42" s="189"/>
      <c r="AH42" s="189"/>
      <c r="AI42" s="189"/>
      <c r="AJ42" s="189"/>
      <c r="AK42" s="189"/>
      <c r="AL42" s="189"/>
      <c r="AM42" s="189"/>
      <c r="AN42" s="189"/>
      <c r="AO42" s="189"/>
      <c r="AP42" s="189"/>
      <c r="AQ42" s="189"/>
      <c r="AR42" s="189"/>
    </row>
    <row r="43" spans="1:44" ht="15" customHeight="1">
      <c r="A43" s="185"/>
      <c r="M43" s="186"/>
      <c r="N43" s="186"/>
      <c r="T43" s="185"/>
      <c r="AC43" s="186"/>
      <c r="AD43" s="186"/>
      <c r="AE43" s="189"/>
      <c r="AF43" s="189"/>
      <c r="AG43" s="189"/>
      <c r="AH43" s="189"/>
      <c r="AI43" s="189"/>
      <c r="AJ43" s="189"/>
      <c r="AK43" s="189"/>
      <c r="AL43" s="189"/>
      <c r="AM43" s="189"/>
      <c r="AN43" s="189"/>
      <c r="AO43" s="189"/>
      <c r="AP43" s="189"/>
      <c r="AQ43" s="189"/>
      <c r="AR43" s="189"/>
    </row>
    <row r="44" spans="1:44" ht="15" customHeight="1">
      <c r="A44" s="185"/>
      <c r="M44" s="186"/>
      <c r="N44" s="186"/>
      <c r="T44" s="185"/>
      <c r="AC44" s="186"/>
      <c r="AD44" s="186"/>
      <c r="AE44" s="189"/>
      <c r="AF44" s="189"/>
      <c r="AG44" s="189"/>
      <c r="AH44" s="189"/>
      <c r="AI44" s="189"/>
      <c r="AJ44" s="189"/>
      <c r="AK44" s="189"/>
      <c r="AL44" s="189"/>
      <c r="AM44" s="189"/>
      <c r="AN44" s="189"/>
      <c r="AO44" s="189"/>
      <c r="AP44" s="189"/>
      <c r="AQ44" s="189"/>
      <c r="AR44" s="189"/>
    </row>
    <row r="45" spans="1:44">
      <c r="A45" s="185"/>
      <c r="M45" s="186"/>
      <c r="N45" s="185"/>
      <c r="AC45" s="185"/>
      <c r="AD45" s="185"/>
    </row>
    <row r="46" spans="1:44">
      <c r="A46" s="185"/>
    </row>
    <row r="47" spans="1:44">
      <c r="A47" s="185"/>
    </row>
    <row r="48" spans="1:44">
      <c r="A48" s="185"/>
    </row>
    <row r="49" spans="1:1">
      <c r="A49" s="185"/>
    </row>
    <row r="50" spans="1:1">
      <c r="A50" s="185"/>
    </row>
    <row r="51" spans="1:1">
      <c r="A51" s="185"/>
    </row>
    <row r="52" spans="1:1">
      <c r="A52" s="185"/>
    </row>
    <row r="53" spans="1:1">
      <c r="A53" s="185"/>
    </row>
    <row r="54" spans="1:1">
      <c r="A54" s="185"/>
    </row>
  </sheetData>
  <sheetProtection sheet="1" formatCells="0" formatColumns="0" formatRows="0" insertRows="0" deleteRows="0" sort="0" autoFilter="0"/>
  <mergeCells count="101">
    <mergeCell ref="J1:K1"/>
    <mergeCell ref="J2:K2"/>
    <mergeCell ref="L4:M4"/>
    <mergeCell ref="L3:M3"/>
    <mergeCell ref="L1:Q1"/>
    <mergeCell ref="N4:O4"/>
    <mergeCell ref="N3:O3"/>
    <mergeCell ref="P4:Q4"/>
    <mergeCell ref="P3:Q3"/>
    <mergeCell ref="L2:Q2"/>
    <mergeCell ref="AH28:AI28"/>
    <mergeCell ref="AH23:AI23"/>
    <mergeCell ref="AH24:AI24"/>
    <mergeCell ref="AH25:AI25"/>
    <mergeCell ref="AH26:AI26"/>
    <mergeCell ref="AH27:AI27"/>
    <mergeCell ref="AH18:AI18"/>
    <mergeCell ref="AH19:AI19"/>
    <mergeCell ref="AH20:AI20"/>
    <mergeCell ref="AH21:AI21"/>
    <mergeCell ref="AH22:AI22"/>
    <mergeCell ref="AL7:AL8"/>
    <mergeCell ref="AA7:AB7"/>
    <mergeCell ref="AC7:AD7"/>
    <mergeCell ref="AM7:AM8"/>
    <mergeCell ref="W7:X7"/>
    <mergeCell ref="Y7:Z7"/>
    <mergeCell ref="AK7:AK8"/>
    <mergeCell ref="AS10:AS11"/>
    <mergeCell ref="AT10:AT11"/>
    <mergeCell ref="AR10:AR11"/>
    <mergeCell ref="AP10:AQ10"/>
    <mergeCell ref="AO10:AO11"/>
    <mergeCell ref="AH10:AI10"/>
    <mergeCell ref="AE7:AE8"/>
    <mergeCell ref="AB2:AB3"/>
    <mergeCell ref="AA2:AA3"/>
    <mergeCell ref="X2:Z2"/>
    <mergeCell ref="AC2:AC3"/>
    <mergeCell ref="W2:W3"/>
    <mergeCell ref="D23:F23"/>
    <mergeCell ref="D18:F18"/>
    <mergeCell ref="D19:F19"/>
    <mergeCell ref="D20:F20"/>
    <mergeCell ref="H7:H8"/>
    <mergeCell ref="F2:H2"/>
    <mergeCell ref="J3:K4"/>
    <mergeCell ref="D1:E1"/>
    <mergeCell ref="D2:E2"/>
    <mergeCell ref="D15:F15"/>
    <mergeCell ref="D10:F10"/>
    <mergeCell ref="D11:F11"/>
    <mergeCell ref="D12:F12"/>
    <mergeCell ref="D13:F13"/>
    <mergeCell ref="D14:F14"/>
    <mergeCell ref="D9:F9"/>
    <mergeCell ref="D7:F8"/>
    <mergeCell ref="F1:H1"/>
    <mergeCell ref="Y32:Z32"/>
    <mergeCell ref="M31:N31"/>
    <mergeCell ref="M32:N32"/>
    <mergeCell ref="U31:V31"/>
    <mergeCell ref="U32:V32"/>
    <mergeCell ref="W31:X31"/>
    <mergeCell ref="W32:X32"/>
    <mergeCell ref="Y31:Z31"/>
    <mergeCell ref="A7:A8"/>
    <mergeCell ref="C7:C8"/>
    <mergeCell ref="K7:L7"/>
    <mergeCell ref="O7:P7"/>
    <mergeCell ref="J7:J8"/>
    <mergeCell ref="G7:G8"/>
    <mergeCell ref="I7:I8"/>
    <mergeCell ref="M7:N7"/>
    <mergeCell ref="Q7:R7"/>
    <mergeCell ref="S7:T7"/>
    <mergeCell ref="U7:V7"/>
    <mergeCell ref="AF29:AJ29"/>
    <mergeCell ref="D27:F27"/>
    <mergeCell ref="D29:F29"/>
    <mergeCell ref="B7:B8"/>
    <mergeCell ref="D28:F28"/>
    <mergeCell ref="D21:F21"/>
    <mergeCell ref="D22:F22"/>
    <mergeCell ref="D16:F16"/>
    <mergeCell ref="D17:F17"/>
    <mergeCell ref="AH16:AI16"/>
    <mergeCell ref="AH17:AI17"/>
    <mergeCell ref="D26:F26"/>
    <mergeCell ref="D24:F24"/>
    <mergeCell ref="D25:F25"/>
    <mergeCell ref="AH11:AI11"/>
    <mergeCell ref="AH12:AI12"/>
    <mergeCell ref="AH13:AI13"/>
    <mergeCell ref="AH14:AI14"/>
    <mergeCell ref="AH15:AI15"/>
    <mergeCell ref="AJ7:AJ8"/>
    <mergeCell ref="AH7:AI8"/>
    <mergeCell ref="AG7:AG8"/>
    <mergeCell ref="AF7:AF8"/>
    <mergeCell ref="AH9:AI9"/>
  </mergeCells>
  <phoneticPr fontId="2"/>
  <conditionalFormatting sqref="AK9:AK28">
    <cfRule type="containsText" dxfId="6" priority="1" operator="containsText" text="本則課税">
      <formula>NOT(ISERROR(SEARCH("本則課税",AK9)))</formula>
    </cfRule>
    <cfRule type="containsText" priority="2" operator="containsText" text="本則課税">
      <formula>NOT(ISERROR(SEARCH("本則課税",AK9)))</formula>
    </cfRule>
  </conditionalFormatting>
  <pageMargins left="0.31496062992125984" right="0.11811023622047245" top="0.35433070866141736" bottom="0.19685039370078741" header="0.31496062992125984" footer="0.39370078740157483"/>
  <pageSetup paperSize="9" scale="76" fitToHeight="0" orientation="landscape" r:id="rId1"/>
  <colBreaks count="1" manualBreakCount="1">
    <brk id="22" max="35" man="1"/>
  </colBreaks>
  <ignoredErrors>
    <ignoredError sqref="A9:A28" unlockedFormula="1"/>
  </ignoredError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994B2E2-318C-43EB-A053-CC2B1E1BE0FE}">
          <x14:formula1>
            <xm:f>【様式３】コピー用!$H$3:$H$6</xm:f>
          </x14:formula1>
          <xm:sqref>X5:AA5</xm:sqref>
        </x14:dataValidation>
        <x14:dataValidation type="list" allowBlank="1" showInputMessage="1" showErrorMessage="1" xr:uid="{F86E3D1A-C09A-4588-9E23-FFFA4DB2E689}">
          <x14:formula1>
            <xm:f>'リスト（編集しないこと）'!$E$3</xm:f>
          </x14:formula1>
          <xm:sqref>G9:H28</xm:sqref>
        </x14:dataValidation>
        <x14:dataValidation type="list" allowBlank="1" showInputMessage="1" showErrorMessage="1" xr:uid="{5A441498-B0DA-4C2F-A751-F41FC5C15815}">
          <x14:formula1>
            <xm:f>'リスト（編集しないこと）'!$F$3:$F$5</xm:f>
          </x14:formula1>
          <xm:sqref>AE9:AE28</xm:sqref>
        </x14:dataValidation>
        <x14:dataValidation type="list" allowBlank="1" showInputMessage="1" showErrorMessage="1" xr:uid="{E5139D41-B16D-4FB3-BB60-49B50099D510}">
          <x14:formula1>
            <xm:f>'リスト（編集しないこと）'!$G$3:$G$6</xm:f>
          </x14:formula1>
          <xm:sqref>X4:AA4</xm:sqref>
        </x14:dataValidation>
        <x14:dataValidation type="list" allowBlank="1" showInputMessage="1" showErrorMessage="1" xr:uid="{59286FEB-61EC-4788-9A7F-5725380633E9}">
          <x14:formula1>
            <xm:f>'リスト（編集しないこと）'!$G$3:$G$8</xm:f>
          </x14:formula1>
          <xm:sqref>AB4</xm:sqref>
        </x14:dataValidation>
        <x14:dataValidation type="list" allowBlank="1" showInputMessage="1" showErrorMessage="1" xr:uid="{8C80F0CA-3735-47EA-B2BE-750915AFA94F}">
          <x14:formula1>
            <xm:f>【様式３】コピー用!$H$3:$H$7</xm:f>
          </x14:formula1>
          <xm:sqref>AB5</xm:sqref>
        </x14:dataValidation>
        <x14:dataValidation type="list" allowBlank="1" showInputMessage="1" showErrorMessage="1" xr:uid="{C11EBE28-68B7-49EB-AACB-643B709D75E9}">
          <x14:formula1>
            <xm:f>'リスト（編集しないこと）'!$B$3:$B$4</xm:f>
          </x14:formula1>
          <xm:sqref>F2</xm:sqref>
        </x14:dataValidation>
        <x14:dataValidation type="list" allowBlank="1" showInputMessage="1" showErrorMessage="1" xr:uid="{BCF6DE8B-7D7C-4C4E-995A-5E5AFDD7DAD2}">
          <x14:formula1>
            <xm:f>'補助金額計算書【収益性（ハウス除く）】'!$Y$6:$Y$7</xm:f>
          </x14:formula1>
          <xm:sqref>AK9:AK28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Y51"/>
  <sheetViews>
    <sheetView zoomScaleNormal="100" workbookViewId="0">
      <selection activeCell="B2" sqref="B2"/>
    </sheetView>
  </sheetViews>
  <sheetFormatPr defaultColWidth="10" defaultRowHeight="15" customHeight="1"/>
  <cols>
    <col min="1" max="1" width="4" style="106" customWidth="1"/>
    <col min="2" max="2" width="10" style="106"/>
    <col min="3" max="3" width="13" style="106" customWidth="1"/>
    <col min="4" max="5" width="10" style="106" customWidth="1"/>
    <col min="6" max="11" width="10" style="106"/>
    <col min="12" max="12" width="8" style="106" customWidth="1"/>
    <col min="13" max="13" width="10" style="106" customWidth="1"/>
    <col min="14" max="14" width="8" style="106" customWidth="1"/>
    <col min="15" max="15" width="10" style="106"/>
    <col min="16" max="16" width="8" style="106" customWidth="1"/>
    <col min="17" max="17" width="10" style="106"/>
    <col min="18" max="18" width="8" style="106" customWidth="1"/>
    <col min="19" max="19" width="10" style="106"/>
    <col min="20" max="20" width="8" style="106" customWidth="1"/>
    <col min="21" max="16384" width="10" style="106"/>
  </cols>
  <sheetData>
    <row r="2" spans="1:25" ht="21" customHeight="1">
      <c r="B2" s="107" t="s">
        <v>628</v>
      </c>
    </row>
    <row r="3" spans="1:25" ht="15" customHeight="1">
      <c r="U3" s="108" t="s">
        <v>192</v>
      </c>
      <c r="W3" s="106" t="s">
        <v>279</v>
      </c>
    </row>
    <row r="4" spans="1:25" ht="15" customHeight="1">
      <c r="B4" s="655" t="s">
        <v>5</v>
      </c>
      <c r="C4" s="655" t="s">
        <v>250</v>
      </c>
      <c r="D4" s="658" t="s">
        <v>251</v>
      </c>
      <c r="E4" s="659"/>
      <c r="F4" s="650" t="s">
        <v>205</v>
      </c>
      <c r="G4" s="650"/>
      <c r="H4" s="650" t="s">
        <v>193</v>
      </c>
      <c r="I4" s="652" t="s">
        <v>206</v>
      </c>
      <c r="J4" s="652"/>
      <c r="K4" s="653" t="s">
        <v>207</v>
      </c>
      <c r="L4" s="657" t="s">
        <v>252</v>
      </c>
      <c r="M4" s="655"/>
      <c r="N4" s="655"/>
      <c r="O4" s="655"/>
      <c r="P4" s="655"/>
      <c r="Q4" s="655"/>
      <c r="R4" s="655"/>
      <c r="S4" s="655"/>
      <c r="T4" s="655"/>
      <c r="U4" s="655"/>
      <c r="W4" s="109" t="s">
        <v>205</v>
      </c>
      <c r="X4" s="109" t="s">
        <v>277</v>
      </c>
    </row>
    <row r="5" spans="1:25" ht="15" customHeight="1" thickBot="1">
      <c r="B5" s="656"/>
      <c r="C5" s="656"/>
      <c r="D5" s="660"/>
      <c r="E5" s="661"/>
      <c r="F5" s="110" t="s">
        <v>208</v>
      </c>
      <c r="G5" s="111" t="s">
        <v>253</v>
      </c>
      <c r="H5" s="651"/>
      <c r="I5" s="110" t="s">
        <v>208</v>
      </c>
      <c r="J5" s="110" t="s">
        <v>253</v>
      </c>
      <c r="K5" s="654"/>
      <c r="L5" s="112" t="s">
        <v>33</v>
      </c>
      <c r="M5" s="113" t="s">
        <v>254</v>
      </c>
      <c r="N5" s="114" t="s">
        <v>33</v>
      </c>
      <c r="O5" s="113" t="s">
        <v>254</v>
      </c>
      <c r="P5" s="114" t="s">
        <v>33</v>
      </c>
      <c r="Q5" s="113" t="s">
        <v>254</v>
      </c>
      <c r="R5" s="114" t="s">
        <v>33</v>
      </c>
      <c r="S5" s="113" t="s">
        <v>254</v>
      </c>
      <c r="T5" s="114" t="s">
        <v>33</v>
      </c>
      <c r="U5" s="113" t="s">
        <v>254</v>
      </c>
      <c r="W5" s="115" t="s">
        <v>268</v>
      </c>
      <c r="X5" s="115" t="s">
        <v>268</v>
      </c>
    </row>
    <row r="6" spans="1:25" ht="18" customHeight="1" thickTop="1">
      <c r="A6" s="106">
        <v>1</v>
      </c>
      <c r="B6" s="116"/>
      <c r="C6" s="116" t="s">
        <v>196</v>
      </c>
      <c r="D6" s="662"/>
      <c r="E6" s="663"/>
      <c r="F6" s="138">
        <f>ROUNDDOWN($G6*1.1,0)</f>
        <v>0</v>
      </c>
      <c r="G6" s="117"/>
      <c r="H6" s="117" t="s">
        <v>203</v>
      </c>
      <c r="I6" s="138">
        <f>ROUNDDOWN($J6*1.1,0)</f>
        <v>0</v>
      </c>
      <c r="J6" s="138">
        <f>SUM(M6,O6,Q6,S6,U6)</f>
        <v>0</v>
      </c>
      <c r="K6" s="140">
        <f t="shared" ref="K6:K35" si="0">IF($H6=$Y$6,$G6,$F6)-IF($H6=$Y$6,$J6,$I6)</f>
        <v>0</v>
      </c>
      <c r="L6" s="118"/>
      <c r="M6" s="119"/>
      <c r="N6" s="120"/>
      <c r="O6" s="119"/>
      <c r="P6" s="120"/>
      <c r="Q6" s="119"/>
      <c r="R6" s="120"/>
      <c r="S6" s="119"/>
      <c r="T6" s="120"/>
      <c r="U6" s="119"/>
      <c r="W6" s="121">
        <f>ROUNDDOWN(F6/1000,0)</f>
        <v>0</v>
      </c>
      <c r="X6" s="121">
        <f>ROUNDDOWN(K6/1000,0)</f>
        <v>0</v>
      </c>
      <c r="Y6" s="122" t="s">
        <v>203</v>
      </c>
    </row>
    <row r="7" spans="1:25" ht="18" customHeight="1">
      <c r="A7" s="106">
        <v>2</v>
      </c>
      <c r="B7" s="123"/>
      <c r="C7" s="123" t="s">
        <v>198</v>
      </c>
      <c r="D7" s="648"/>
      <c r="E7" s="649"/>
      <c r="F7" s="142">
        <f t="shared" ref="F7:F35" si="1">ROUNDDOWN($G7*1.1,0)</f>
        <v>0</v>
      </c>
      <c r="G7" s="124"/>
      <c r="H7" s="124" t="s">
        <v>203</v>
      </c>
      <c r="I7" s="142">
        <f t="shared" ref="I7:I35" si="2">ROUNDDOWN($J7*1.1,0)</f>
        <v>0</v>
      </c>
      <c r="J7" s="142">
        <f t="shared" ref="J7:J21" si="3">SUM(M7,O7,Q7,S7,U7)</f>
        <v>0</v>
      </c>
      <c r="K7" s="143">
        <f t="shared" si="0"/>
        <v>0</v>
      </c>
      <c r="L7" s="125"/>
      <c r="M7" s="126"/>
      <c r="N7" s="127"/>
      <c r="O7" s="126"/>
      <c r="P7" s="127"/>
      <c r="Q7" s="126"/>
      <c r="R7" s="127"/>
      <c r="S7" s="126"/>
      <c r="T7" s="127"/>
      <c r="U7" s="126"/>
      <c r="W7" s="124">
        <f t="shared" ref="W7:W35" si="4">ROUNDDOWN(F7/1000,0)</f>
        <v>0</v>
      </c>
      <c r="X7" s="124">
        <f t="shared" ref="X7:X35" si="5">ROUNDDOWN(K7/1000,0)</f>
        <v>0</v>
      </c>
      <c r="Y7" s="122" t="s">
        <v>204</v>
      </c>
    </row>
    <row r="8" spans="1:25" ht="18" customHeight="1">
      <c r="A8" s="106">
        <v>3</v>
      </c>
      <c r="B8" s="123"/>
      <c r="C8" s="123" t="s">
        <v>199</v>
      </c>
      <c r="D8" s="648"/>
      <c r="E8" s="649"/>
      <c r="F8" s="142">
        <f t="shared" si="1"/>
        <v>0</v>
      </c>
      <c r="G8" s="124"/>
      <c r="H8" s="124" t="s">
        <v>204</v>
      </c>
      <c r="I8" s="142">
        <f t="shared" si="2"/>
        <v>0</v>
      </c>
      <c r="J8" s="142">
        <f t="shared" si="3"/>
        <v>0</v>
      </c>
      <c r="K8" s="143">
        <f t="shared" si="0"/>
        <v>0</v>
      </c>
      <c r="L8" s="125"/>
      <c r="M8" s="126"/>
      <c r="N8" s="127"/>
      <c r="O8" s="126"/>
      <c r="P8" s="127"/>
      <c r="Q8" s="126"/>
      <c r="R8" s="127"/>
      <c r="S8" s="126"/>
      <c r="T8" s="127"/>
      <c r="U8" s="126"/>
      <c r="W8" s="124">
        <f t="shared" si="4"/>
        <v>0</v>
      </c>
      <c r="X8" s="124">
        <f t="shared" si="5"/>
        <v>0</v>
      </c>
    </row>
    <row r="9" spans="1:25" ht="18" customHeight="1">
      <c r="A9" s="106">
        <v>4</v>
      </c>
      <c r="B9" s="123"/>
      <c r="C9" s="123" t="s">
        <v>209</v>
      </c>
      <c r="D9" s="648"/>
      <c r="E9" s="649"/>
      <c r="F9" s="142">
        <f t="shared" si="1"/>
        <v>0</v>
      </c>
      <c r="G9" s="124"/>
      <c r="H9" s="124" t="s">
        <v>204</v>
      </c>
      <c r="I9" s="142">
        <f t="shared" si="2"/>
        <v>0</v>
      </c>
      <c r="J9" s="142">
        <f t="shared" si="3"/>
        <v>0</v>
      </c>
      <c r="K9" s="143">
        <f t="shared" si="0"/>
        <v>0</v>
      </c>
      <c r="L9" s="125"/>
      <c r="M9" s="126"/>
      <c r="N9" s="127"/>
      <c r="O9" s="126"/>
      <c r="P9" s="127"/>
      <c r="Q9" s="126"/>
      <c r="R9" s="127"/>
      <c r="S9" s="126"/>
      <c r="T9" s="127"/>
      <c r="U9" s="126"/>
      <c r="W9" s="124">
        <f t="shared" si="4"/>
        <v>0</v>
      </c>
      <c r="X9" s="124">
        <f t="shared" si="5"/>
        <v>0</v>
      </c>
    </row>
    <row r="10" spans="1:25" ht="18" customHeight="1">
      <c r="A10" s="106">
        <v>5</v>
      </c>
      <c r="B10" s="123"/>
      <c r="C10" s="123"/>
      <c r="D10" s="648"/>
      <c r="E10" s="649"/>
      <c r="F10" s="142">
        <f t="shared" si="1"/>
        <v>0</v>
      </c>
      <c r="G10" s="124"/>
      <c r="H10" s="124"/>
      <c r="I10" s="142">
        <f t="shared" si="2"/>
        <v>0</v>
      </c>
      <c r="J10" s="142">
        <f t="shared" si="3"/>
        <v>0</v>
      </c>
      <c r="K10" s="143">
        <f t="shared" si="0"/>
        <v>0</v>
      </c>
      <c r="L10" s="125"/>
      <c r="M10" s="126"/>
      <c r="N10" s="127"/>
      <c r="O10" s="126"/>
      <c r="P10" s="127"/>
      <c r="Q10" s="126"/>
      <c r="R10" s="127"/>
      <c r="S10" s="126"/>
      <c r="T10" s="127"/>
      <c r="U10" s="126"/>
      <c r="W10" s="124">
        <f t="shared" si="4"/>
        <v>0</v>
      </c>
      <c r="X10" s="124">
        <f t="shared" si="5"/>
        <v>0</v>
      </c>
    </row>
    <row r="11" spans="1:25" ht="18" customHeight="1">
      <c r="A11" s="106">
        <v>6</v>
      </c>
      <c r="B11" s="123"/>
      <c r="C11" s="123"/>
      <c r="D11" s="648"/>
      <c r="E11" s="649"/>
      <c r="F11" s="142">
        <f t="shared" si="1"/>
        <v>0</v>
      </c>
      <c r="G11" s="124"/>
      <c r="H11" s="124"/>
      <c r="I11" s="142">
        <f t="shared" si="2"/>
        <v>0</v>
      </c>
      <c r="J11" s="142">
        <f t="shared" si="3"/>
        <v>0</v>
      </c>
      <c r="K11" s="143">
        <f t="shared" si="0"/>
        <v>0</v>
      </c>
      <c r="L11" s="125"/>
      <c r="M11" s="126"/>
      <c r="N11" s="127"/>
      <c r="O11" s="126"/>
      <c r="P11" s="127"/>
      <c r="Q11" s="126"/>
      <c r="R11" s="127"/>
      <c r="S11" s="126"/>
      <c r="T11" s="127"/>
      <c r="U11" s="126"/>
      <c r="W11" s="124">
        <f t="shared" si="4"/>
        <v>0</v>
      </c>
      <c r="X11" s="124">
        <f t="shared" si="5"/>
        <v>0</v>
      </c>
    </row>
    <row r="12" spans="1:25" ht="18" customHeight="1">
      <c r="A12" s="106">
        <v>7</v>
      </c>
      <c r="B12" s="123"/>
      <c r="C12" s="123"/>
      <c r="D12" s="648"/>
      <c r="E12" s="649"/>
      <c r="F12" s="142">
        <f t="shared" si="1"/>
        <v>0</v>
      </c>
      <c r="G12" s="124"/>
      <c r="H12" s="124"/>
      <c r="I12" s="142">
        <f t="shared" si="2"/>
        <v>0</v>
      </c>
      <c r="J12" s="142">
        <f t="shared" si="3"/>
        <v>0</v>
      </c>
      <c r="K12" s="143">
        <f t="shared" si="0"/>
        <v>0</v>
      </c>
      <c r="L12" s="125"/>
      <c r="M12" s="126"/>
      <c r="N12" s="127"/>
      <c r="O12" s="126"/>
      <c r="P12" s="127"/>
      <c r="Q12" s="126"/>
      <c r="R12" s="127"/>
      <c r="S12" s="126"/>
      <c r="T12" s="127"/>
      <c r="U12" s="126"/>
      <c r="W12" s="124">
        <f t="shared" si="4"/>
        <v>0</v>
      </c>
      <c r="X12" s="124">
        <f t="shared" si="5"/>
        <v>0</v>
      </c>
    </row>
    <row r="13" spans="1:25" ht="18" customHeight="1">
      <c r="A13" s="106">
        <v>8</v>
      </c>
      <c r="B13" s="123"/>
      <c r="C13" s="123"/>
      <c r="D13" s="648"/>
      <c r="E13" s="649"/>
      <c r="F13" s="142">
        <f t="shared" si="1"/>
        <v>0</v>
      </c>
      <c r="G13" s="124"/>
      <c r="H13" s="124"/>
      <c r="I13" s="142">
        <f t="shared" si="2"/>
        <v>0</v>
      </c>
      <c r="J13" s="142">
        <f t="shared" si="3"/>
        <v>0</v>
      </c>
      <c r="K13" s="143">
        <f t="shared" si="0"/>
        <v>0</v>
      </c>
      <c r="L13" s="125"/>
      <c r="M13" s="126"/>
      <c r="N13" s="127"/>
      <c r="O13" s="126"/>
      <c r="P13" s="127"/>
      <c r="Q13" s="126"/>
      <c r="R13" s="127"/>
      <c r="S13" s="126"/>
      <c r="T13" s="127"/>
      <c r="U13" s="126"/>
      <c r="W13" s="124">
        <f t="shared" si="4"/>
        <v>0</v>
      </c>
      <c r="X13" s="124">
        <f t="shared" si="5"/>
        <v>0</v>
      </c>
    </row>
    <row r="14" spans="1:25" ht="18" customHeight="1">
      <c r="A14" s="106">
        <v>9</v>
      </c>
      <c r="B14" s="123"/>
      <c r="C14" s="123"/>
      <c r="D14" s="648"/>
      <c r="E14" s="649"/>
      <c r="F14" s="142">
        <f t="shared" si="1"/>
        <v>0</v>
      </c>
      <c r="G14" s="124"/>
      <c r="H14" s="124"/>
      <c r="I14" s="142">
        <f t="shared" si="2"/>
        <v>0</v>
      </c>
      <c r="J14" s="142">
        <f t="shared" si="3"/>
        <v>0</v>
      </c>
      <c r="K14" s="143">
        <f t="shared" si="0"/>
        <v>0</v>
      </c>
      <c r="L14" s="125"/>
      <c r="M14" s="126"/>
      <c r="N14" s="127"/>
      <c r="O14" s="126"/>
      <c r="P14" s="127"/>
      <c r="Q14" s="126"/>
      <c r="R14" s="127"/>
      <c r="S14" s="126"/>
      <c r="T14" s="127"/>
      <c r="U14" s="126"/>
      <c r="W14" s="124">
        <f t="shared" si="4"/>
        <v>0</v>
      </c>
      <c r="X14" s="124">
        <f t="shared" si="5"/>
        <v>0</v>
      </c>
    </row>
    <row r="15" spans="1:25" ht="18" customHeight="1">
      <c r="A15" s="106">
        <v>10</v>
      </c>
      <c r="B15" s="123"/>
      <c r="C15" s="123"/>
      <c r="D15" s="648"/>
      <c r="E15" s="649"/>
      <c r="F15" s="142">
        <f t="shared" si="1"/>
        <v>0</v>
      </c>
      <c r="G15" s="124"/>
      <c r="H15" s="124"/>
      <c r="I15" s="142">
        <f t="shared" si="2"/>
        <v>0</v>
      </c>
      <c r="J15" s="142">
        <f t="shared" si="3"/>
        <v>0</v>
      </c>
      <c r="K15" s="143">
        <f t="shared" si="0"/>
        <v>0</v>
      </c>
      <c r="L15" s="125"/>
      <c r="M15" s="126"/>
      <c r="N15" s="127"/>
      <c r="O15" s="126"/>
      <c r="P15" s="127"/>
      <c r="Q15" s="126"/>
      <c r="R15" s="127"/>
      <c r="S15" s="126"/>
      <c r="T15" s="127"/>
      <c r="U15" s="126"/>
      <c r="W15" s="124">
        <f t="shared" si="4"/>
        <v>0</v>
      </c>
      <c r="X15" s="124">
        <f t="shared" si="5"/>
        <v>0</v>
      </c>
    </row>
    <row r="16" spans="1:25" ht="18" customHeight="1">
      <c r="A16" s="106">
        <v>11</v>
      </c>
      <c r="B16" s="123"/>
      <c r="C16" s="123"/>
      <c r="D16" s="648"/>
      <c r="E16" s="649"/>
      <c r="F16" s="142">
        <f t="shared" si="1"/>
        <v>0</v>
      </c>
      <c r="G16" s="124"/>
      <c r="H16" s="124"/>
      <c r="I16" s="142">
        <f t="shared" si="2"/>
        <v>0</v>
      </c>
      <c r="J16" s="142">
        <f t="shared" si="3"/>
        <v>0</v>
      </c>
      <c r="K16" s="143">
        <f t="shared" si="0"/>
        <v>0</v>
      </c>
      <c r="L16" s="125"/>
      <c r="M16" s="126"/>
      <c r="N16" s="127"/>
      <c r="O16" s="126"/>
      <c r="P16" s="127"/>
      <c r="Q16" s="126"/>
      <c r="R16" s="127"/>
      <c r="S16" s="126"/>
      <c r="T16" s="127"/>
      <c r="U16" s="126"/>
      <c r="W16" s="124">
        <f t="shared" si="4"/>
        <v>0</v>
      </c>
      <c r="X16" s="124">
        <f t="shared" si="5"/>
        <v>0</v>
      </c>
    </row>
    <row r="17" spans="1:24" ht="18" customHeight="1">
      <c r="A17" s="106">
        <v>12</v>
      </c>
      <c r="B17" s="123"/>
      <c r="C17" s="123"/>
      <c r="D17" s="648"/>
      <c r="E17" s="649"/>
      <c r="F17" s="142">
        <f t="shared" si="1"/>
        <v>0</v>
      </c>
      <c r="G17" s="124"/>
      <c r="H17" s="124"/>
      <c r="I17" s="142">
        <f t="shared" si="2"/>
        <v>0</v>
      </c>
      <c r="J17" s="142">
        <f t="shared" si="3"/>
        <v>0</v>
      </c>
      <c r="K17" s="143">
        <f t="shared" si="0"/>
        <v>0</v>
      </c>
      <c r="L17" s="125"/>
      <c r="M17" s="126"/>
      <c r="N17" s="127"/>
      <c r="O17" s="126"/>
      <c r="P17" s="127"/>
      <c r="Q17" s="126"/>
      <c r="R17" s="127"/>
      <c r="S17" s="126"/>
      <c r="T17" s="127"/>
      <c r="U17" s="126"/>
      <c r="W17" s="124">
        <f t="shared" si="4"/>
        <v>0</v>
      </c>
      <c r="X17" s="124">
        <f t="shared" si="5"/>
        <v>0</v>
      </c>
    </row>
    <row r="18" spans="1:24" ht="18" customHeight="1">
      <c r="A18" s="106">
        <v>13</v>
      </c>
      <c r="B18" s="123"/>
      <c r="C18" s="123"/>
      <c r="D18" s="648"/>
      <c r="E18" s="649"/>
      <c r="F18" s="142">
        <f t="shared" si="1"/>
        <v>0</v>
      </c>
      <c r="G18" s="124"/>
      <c r="H18" s="124"/>
      <c r="I18" s="142">
        <f t="shared" si="2"/>
        <v>0</v>
      </c>
      <c r="J18" s="142">
        <f t="shared" si="3"/>
        <v>0</v>
      </c>
      <c r="K18" s="143">
        <f t="shared" si="0"/>
        <v>0</v>
      </c>
      <c r="L18" s="125"/>
      <c r="M18" s="126"/>
      <c r="N18" s="127"/>
      <c r="O18" s="126"/>
      <c r="P18" s="127"/>
      <c r="Q18" s="126"/>
      <c r="R18" s="127"/>
      <c r="S18" s="126"/>
      <c r="T18" s="127"/>
      <c r="U18" s="126"/>
      <c r="W18" s="124">
        <f t="shared" si="4"/>
        <v>0</v>
      </c>
      <c r="X18" s="124">
        <f t="shared" si="5"/>
        <v>0</v>
      </c>
    </row>
    <row r="19" spans="1:24" ht="18" customHeight="1">
      <c r="A19" s="106">
        <v>14</v>
      </c>
      <c r="B19" s="123"/>
      <c r="C19" s="123"/>
      <c r="D19" s="648"/>
      <c r="E19" s="649"/>
      <c r="F19" s="142">
        <f t="shared" si="1"/>
        <v>0</v>
      </c>
      <c r="G19" s="124"/>
      <c r="H19" s="124"/>
      <c r="I19" s="142">
        <f t="shared" si="2"/>
        <v>0</v>
      </c>
      <c r="J19" s="142">
        <f t="shared" si="3"/>
        <v>0</v>
      </c>
      <c r="K19" s="143">
        <f t="shared" si="0"/>
        <v>0</v>
      </c>
      <c r="L19" s="125"/>
      <c r="M19" s="126"/>
      <c r="N19" s="127"/>
      <c r="O19" s="126"/>
      <c r="P19" s="127"/>
      <c r="Q19" s="126"/>
      <c r="R19" s="127"/>
      <c r="S19" s="126"/>
      <c r="T19" s="127"/>
      <c r="U19" s="126"/>
      <c r="W19" s="124">
        <f t="shared" si="4"/>
        <v>0</v>
      </c>
      <c r="X19" s="124">
        <f t="shared" si="5"/>
        <v>0</v>
      </c>
    </row>
    <row r="20" spans="1:24" ht="18" customHeight="1">
      <c r="A20" s="106">
        <v>15</v>
      </c>
      <c r="B20" s="123"/>
      <c r="C20" s="123"/>
      <c r="D20" s="648"/>
      <c r="E20" s="649"/>
      <c r="F20" s="142">
        <f t="shared" si="1"/>
        <v>0</v>
      </c>
      <c r="G20" s="124"/>
      <c r="H20" s="124"/>
      <c r="I20" s="142">
        <f t="shared" si="2"/>
        <v>0</v>
      </c>
      <c r="J20" s="142">
        <f t="shared" si="3"/>
        <v>0</v>
      </c>
      <c r="K20" s="143">
        <f t="shared" si="0"/>
        <v>0</v>
      </c>
      <c r="L20" s="125"/>
      <c r="M20" s="126"/>
      <c r="N20" s="127"/>
      <c r="O20" s="126"/>
      <c r="P20" s="127"/>
      <c r="Q20" s="126"/>
      <c r="R20" s="127"/>
      <c r="S20" s="126"/>
      <c r="T20" s="127"/>
      <c r="U20" s="126"/>
      <c r="W20" s="124">
        <f t="shared" si="4"/>
        <v>0</v>
      </c>
      <c r="X20" s="124">
        <f t="shared" si="5"/>
        <v>0</v>
      </c>
    </row>
    <row r="21" spans="1:24" ht="18" customHeight="1">
      <c r="A21" s="106">
        <v>16</v>
      </c>
      <c r="B21" s="123"/>
      <c r="C21" s="123"/>
      <c r="D21" s="648"/>
      <c r="E21" s="649"/>
      <c r="F21" s="142">
        <f t="shared" si="1"/>
        <v>0</v>
      </c>
      <c r="G21" s="124"/>
      <c r="H21" s="124"/>
      <c r="I21" s="142">
        <f t="shared" si="2"/>
        <v>0</v>
      </c>
      <c r="J21" s="142">
        <f t="shared" si="3"/>
        <v>0</v>
      </c>
      <c r="K21" s="143">
        <f t="shared" si="0"/>
        <v>0</v>
      </c>
      <c r="L21" s="125"/>
      <c r="M21" s="126"/>
      <c r="N21" s="127"/>
      <c r="O21" s="126"/>
      <c r="P21" s="127"/>
      <c r="Q21" s="126"/>
      <c r="R21" s="127"/>
      <c r="S21" s="126"/>
      <c r="T21" s="127"/>
      <c r="U21" s="126"/>
      <c r="W21" s="124">
        <f t="shared" si="4"/>
        <v>0</v>
      </c>
      <c r="X21" s="124">
        <f t="shared" si="5"/>
        <v>0</v>
      </c>
    </row>
    <row r="22" spans="1:24" ht="18" customHeight="1">
      <c r="A22" s="106">
        <v>17</v>
      </c>
      <c r="B22" s="123"/>
      <c r="C22" s="123"/>
      <c r="D22" s="648"/>
      <c r="E22" s="649"/>
      <c r="F22" s="142">
        <f t="shared" si="1"/>
        <v>0</v>
      </c>
      <c r="G22" s="124"/>
      <c r="H22" s="124"/>
      <c r="I22" s="142">
        <f t="shared" si="2"/>
        <v>0</v>
      </c>
      <c r="J22" s="142">
        <f t="shared" ref="J22:J25" si="6">SUM(M22,O22,Q22,S22,U22)</f>
        <v>0</v>
      </c>
      <c r="K22" s="143">
        <f t="shared" si="0"/>
        <v>0</v>
      </c>
      <c r="L22" s="125"/>
      <c r="M22" s="126"/>
      <c r="N22" s="127"/>
      <c r="O22" s="126"/>
      <c r="P22" s="127"/>
      <c r="Q22" s="126"/>
      <c r="R22" s="127"/>
      <c r="S22" s="126"/>
      <c r="T22" s="127"/>
      <c r="U22" s="126"/>
      <c r="W22" s="124">
        <f t="shared" si="4"/>
        <v>0</v>
      </c>
      <c r="X22" s="124">
        <f t="shared" si="5"/>
        <v>0</v>
      </c>
    </row>
    <row r="23" spans="1:24" ht="18" customHeight="1">
      <c r="A23" s="106">
        <v>18</v>
      </c>
      <c r="B23" s="123"/>
      <c r="C23" s="123"/>
      <c r="D23" s="648"/>
      <c r="E23" s="649"/>
      <c r="F23" s="142">
        <f t="shared" si="1"/>
        <v>0</v>
      </c>
      <c r="G23" s="124"/>
      <c r="H23" s="124"/>
      <c r="I23" s="142">
        <f t="shared" si="2"/>
        <v>0</v>
      </c>
      <c r="J23" s="142">
        <f t="shared" si="6"/>
        <v>0</v>
      </c>
      <c r="K23" s="143">
        <f t="shared" si="0"/>
        <v>0</v>
      </c>
      <c r="L23" s="125"/>
      <c r="M23" s="126"/>
      <c r="N23" s="127"/>
      <c r="O23" s="126"/>
      <c r="P23" s="127"/>
      <c r="Q23" s="126"/>
      <c r="R23" s="127"/>
      <c r="S23" s="126"/>
      <c r="T23" s="127"/>
      <c r="U23" s="126"/>
      <c r="W23" s="124">
        <f t="shared" si="4"/>
        <v>0</v>
      </c>
      <c r="X23" s="124">
        <f t="shared" si="5"/>
        <v>0</v>
      </c>
    </row>
    <row r="24" spans="1:24" ht="18" customHeight="1">
      <c r="A24" s="106">
        <v>19</v>
      </c>
      <c r="B24" s="123"/>
      <c r="C24" s="123"/>
      <c r="D24" s="648"/>
      <c r="E24" s="649"/>
      <c r="F24" s="142">
        <f t="shared" si="1"/>
        <v>0</v>
      </c>
      <c r="G24" s="124"/>
      <c r="H24" s="124"/>
      <c r="I24" s="142">
        <f t="shared" si="2"/>
        <v>0</v>
      </c>
      <c r="J24" s="142">
        <f t="shared" si="6"/>
        <v>0</v>
      </c>
      <c r="K24" s="143">
        <f t="shared" si="0"/>
        <v>0</v>
      </c>
      <c r="L24" s="125"/>
      <c r="M24" s="126"/>
      <c r="N24" s="127"/>
      <c r="O24" s="126"/>
      <c r="P24" s="127"/>
      <c r="Q24" s="126"/>
      <c r="R24" s="127"/>
      <c r="S24" s="126"/>
      <c r="T24" s="127"/>
      <c r="U24" s="126"/>
      <c r="W24" s="124">
        <f t="shared" si="4"/>
        <v>0</v>
      </c>
      <c r="X24" s="124">
        <f t="shared" si="5"/>
        <v>0</v>
      </c>
    </row>
    <row r="25" spans="1:24" ht="18" customHeight="1">
      <c r="A25" s="106">
        <v>20</v>
      </c>
      <c r="B25" s="123"/>
      <c r="C25" s="123"/>
      <c r="D25" s="648"/>
      <c r="E25" s="649"/>
      <c r="F25" s="142">
        <f t="shared" si="1"/>
        <v>0</v>
      </c>
      <c r="G25" s="124"/>
      <c r="H25" s="124"/>
      <c r="I25" s="142">
        <f t="shared" si="2"/>
        <v>0</v>
      </c>
      <c r="J25" s="142">
        <f t="shared" si="6"/>
        <v>0</v>
      </c>
      <c r="K25" s="143">
        <f t="shared" si="0"/>
        <v>0</v>
      </c>
      <c r="L25" s="125"/>
      <c r="M25" s="126"/>
      <c r="N25" s="127"/>
      <c r="O25" s="126"/>
      <c r="P25" s="127"/>
      <c r="Q25" s="126"/>
      <c r="R25" s="127"/>
      <c r="S25" s="126"/>
      <c r="T25" s="127"/>
      <c r="U25" s="126"/>
      <c r="W25" s="124">
        <f t="shared" si="4"/>
        <v>0</v>
      </c>
      <c r="X25" s="124">
        <f t="shared" si="5"/>
        <v>0</v>
      </c>
    </row>
    <row r="26" spans="1:24" ht="18" customHeight="1">
      <c r="A26" s="106">
        <v>21</v>
      </c>
      <c r="B26" s="123"/>
      <c r="C26" s="123"/>
      <c r="D26" s="648"/>
      <c r="E26" s="649"/>
      <c r="F26" s="142">
        <f t="shared" si="1"/>
        <v>0</v>
      </c>
      <c r="G26" s="124"/>
      <c r="H26" s="124"/>
      <c r="I26" s="142">
        <f t="shared" si="2"/>
        <v>0</v>
      </c>
      <c r="J26" s="142">
        <f t="shared" ref="J26:J35" si="7">SUM(M26,O26,Q26,S26,U26)</f>
        <v>0</v>
      </c>
      <c r="K26" s="143">
        <f t="shared" si="0"/>
        <v>0</v>
      </c>
      <c r="L26" s="125"/>
      <c r="M26" s="126"/>
      <c r="N26" s="127"/>
      <c r="O26" s="126"/>
      <c r="P26" s="127"/>
      <c r="Q26" s="126"/>
      <c r="R26" s="127"/>
      <c r="S26" s="126"/>
      <c r="T26" s="127"/>
      <c r="U26" s="126"/>
      <c r="W26" s="124">
        <f t="shared" si="4"/>
        <v>0</v>
      </c>
      <c r="X26" s="124">
        <f t="shared" si="5"/>
        <v>0</v>
      </c>
    </row>
    <row r="27" spans="1:24" ht="18" customHeight="1">
      <c r="A27" s="106">
        <v>22</v>
      </c>
      <c r="B27" s="123"/>
      <c r="C27" s="123"/>
      <c r="D27" s="648"/>
      <c r="E27" s="649"/>
      <c r="F27" s="142">
        <f t="shared" si="1"/>
        <v>0</v>
      </c>
      <c r="G27" s="124"/>
      <c r="H27" s="124"/>
      <c r="I27" s="142">
        <f t="shared" si="2"/>
        <v>0</v>
      </c>
      <c r="J27" s="142">
        <f t="shared" si="7"/>
        <v>0</v>
      </c>
      <c r="K27" s="143">
        <f t="shared" si="0"/>
        <v>0</v>
      </c>
      <c r="L27" s="125"/>
      <c r="M27" s="126"/>
      <c r="N27" s="127"/>
      <c r="O27" s="126"/>
      <c r="P27" s="127"/>
      <c r="Q27" s="126"/>
      <c r="R27" s="127"/>
      <c r="S27" s="126"/>
      <c r="T27" s="127"/>
      <c r="U27" s="126"/>
      <c r="W27" s="124">
        <f t="shared" si="4"/>
        <v>0</v>
      </c>
      <c r="X27" s="124">
        <f t="shared" si="5"/>
        <v>0</v>
      </c>
    </row>
    <row r="28" spans="1:24" ht="18" customHeight="1">
      <c r="A28" s="106">
        <v>23</v>
      </c>
      <c r="B28" s="123"/>
      <c r="C28" s="123"/>
      <c r="D28" s="648"/>
      <c r="E28" s="649"/>
      <c r="F28" s="142">
        <f t="shared" si="1"/>
        <v>0</v>
      </c>
      <c r="G28" s="124"/>
      <c r="H28" s="124"/>
      <c r="I28" s="142">
        <f t="shared" si="2"/>
        <v>0</v>
      </c>
      <c r="J28" s="142">
        <f t="shared" si="7"/>
        <v>0</v>
      </c>
      <c r="K28" s="143">
        <f t="shared" si="0"/>
        <v>0</v>
      </c>
      <c r="L28" s="125"/>
      <c r="M28" s="126"/>
      <c r="N28" s="127"/>
      <c r="O28" s="126"/>
      <c r="P28" s="127"/>
      <c r="Q28" s="126"/>
      <c r="R28" s="127"/>
      <c r="S28" s="126"/>
      <c r="T28" s="127"/>
      <c r="U28" s="126"/>
      <c r="W28" s="124">
        <f t="shared" si="4"/>
        <v>0</v>
      </c>
      <c r="X28" s="124">
        <f t="shared" si="5"/>
        <v>0</v>
      </c>
    </row>
    <row r="29" spans="1:24" ht="18" customHeight="1">
      <c r="A29" s="106">
        <v>24</v>
      </c>
      <c r="B29" s="123"/>
      <c r="C29" s="123"/>
      <c r="D29" s="648"/>
      <c r="E29" s="649"/>
      <c r="F29" s="142">
        <f t="shared" si="1"/>
        <v>0</v>
      </c>
      <c r="G29" s="124"/>
      <c r="H29" s="124"/>
      <c r="I29" s="142">
        <f t="shared" si="2"/>
        <v>0</v>
      </c>
      <c r="J29" s="142">
        <f t="shared" si="7"/>
        <v>0</v>
      </c>
      <c r="K29" s="143">
        <f t="shared" si="0"/>
        <v>0</v>
      </c>
      <c r="L29" s="125"/>
      <c r="M29" s="126"/>
      <c r="N29" s="127"/>
      <c r="O29" s="126"/>
      <c r="P29" s="127"/>
      <c r="Q29" s="126"/>
      <c r="R29" s="127"/>
      <c r="S29" s="126"/>
      <c r="T29" s="127"/>
      <c r="U29" s="126"/>
      <c r="W29" s="124">
        <f t="shared" si="4"/>
        <v>0</v>
      </c>
      <c r="X29" s="124">
        <f t="shared" si="5"/>
        <v>0</v>
      </c>
    </row>
    <row r="30" spans="1:24" ht="18" customHeight="1">
      <c r="A30" s="106">
        <v>25</v>
      </c>
      <c r="B30" s="123"/>
      <c r="C30" s="123"/>
      <c r="D30" s="648"/>
      <c r="E30" s="649"/>
      <c r="F30" s="142">
        <f t="shared" si="1"/>
        <v>0</v>
      </c>
      <c r="G30" s="124"/>
      <c r="H30" s="124"/>
      <c r="I30" s="142">
        <f t="shared" si="2"/>
        <v>0</v>
      </c>
      <c r="J30" s="142">
        <f t="shared" si="7"/>
        <v>0</v>
      </c>
      <c r="K30" s="143">
        <f t="shared" si="0"/>
        <v>0</v>
      </c>
      <c r="L30" s="125"/>
      <c r="M30" s="126"/>
      <c r="N30" s="127"/>
      <c r="O30" s="126"/>
      <c r="P30" s="127"/>
      <c r="Q30" s="126"/>
      <c r="R30" s="127"/>
      <c r="S30" s="126"/>
      <c r="T30" s="127"/>
      <c r="U30" s="126"/>
      <c r="W30" s="124">
        <f t="shared" si="4"/>
        <v>0</v>
      </c>
      <c r="X30" s="124">
        <f t="shared" si="5"/>
        <v>0</v>
      </c>
    </row>
    <row r="31" spans="1:24" ht="18" customHeight="1">
      <c r="A31" s="106">
        <v>26</v>
      </c>
      <c r="B31" s="123"/>
      <c r="C31" s="123"/>
      <c r="D31" s="648"/>
      <c r="E31" s="649"/>
      <c r="F31" s="142">
        <f t="shared" si="1"/>
        <v>0</v>
      </c>
      <c r="G31" s="124"/>
      <c r="H31" s="124"/>
      <c r="I31" s="142">
        <f t="shared" si="2"/>
        <v>0</v>
      </c>
      <c r="J31" s="142">
        <f t="shared" si="7"/>
        <v>0</v>
      </c>
      <c r="K31" s="143">
        <f t="shared" si="0"/>
        <v>0</v>
      </c>
      <c r="L31" s="125"/>
      <c r="M31" s="126"/>
      <c r="N31" s="127"/>
      <c r="O31" s="126"/>
      <c r="P31" s="127"/>
      <c r="Q31" s="126"/>
      <c r="R31" s="127"/>
      <c r="S31" s="126"/>
      <c r="T31" s="127"/>
      <c r="U31" s="126"/>
      <c r="W31" s="124">
        <f t="shared" si="4"/>
        <v>0</v>
      </c>
      <c r="X31" s="124">
        <f t="shared" si="5"/>
        <v>0</v>
      </c>
    </row>
    <row r="32" spans="1:24" ht="18" customHeight="1">
      <c r="A32" s="106">
        <v>27</v>
      </c>
      <c r="B32" s="123"/>
      <c r="C32" s="123"/>
      <c r="D32" s="648"/>
      <c r="E32" s="649"/>
      <c r="F32" s="142">
        <f t="shared" si="1"/>
        <v>0</v>
      </c>
      <c r="G32" s="124"/>
      <c r="H32" s="124"/>
      <c r="I32" s="142">
        <f t="shared" si="2"/>
        <v>0</v>
      </c>
      <c r="J32" s="142">
        <f t="shared" si="7"/>
        <v>0</v>
      </c>
      <c r="K32" s="143">
        <f t="shared" si="0"/>
        <v>0</v>
      </c>
      <c r="L32" s="125"/>
      <c r="M32" s="126"/>
      <c r="N32" s="127"/>
      <c r="O32" s="126"/>
      <c r="P32" s="127"/>
      <c r="Q32" s="126"/>
      <c r="R32" s="127"/>
      <c r="S32" s="126"/>
      <c r="T32" s="127"/>
      <c r="U32" s="126"/>
      <c r="W32" s="124">
        <f t="shared" si="4"/>
        <v>0</v>
      </c>
      <c r="X32" s="124">
        <f t="shared" si="5"/>
        <v>0</v>
      </c>
    </row>
    <row r="33" spans="1:24" ht="18" customHeight="1">
      <c r="A33" s="106">
        <v>28</v>
      </c>
      <c r="B33" s="123"/>
      <c r="C33" s="123"/>
      <c r="D33" s="648"/>
      <c r="E33" s="649"/>
      <c r="F33" s="142">
        <f t="shared" si="1"/>
        <v>0</v>
      </c>
      <c r="G33" s="124"/>
      <c r="H33" s="124"/>
      <c r="I33" s="142">
        <f t="shared" si="2"/>
        <v>0</v>
      </c>
      <c r="J33" s="142">
        <f t="shared" si="7"/>
        <v>0</v>
      </c>
      <c r="K33" s="143">
        <f t="shared" si="0"/>
        <v>0</v>
      </c>
      <c r="L33" s="125"/>
      <c r="M33" s="126"/>
      <c r="N33" s="127"/>
      <c r="O33" s="126"/>
      <c r="P33" s="127"/>
      <c r="Q33" s="126"/>
      <c r="R33" s="127"/>
      <c r="S33" s="126"/>
      <c r="T33" s="127"/>
      <c r="U33" s="126"/>
      <c r="W33" s="124">
        <f t="shared" si="4"/>
        <v>0</v>
      </c>
      <c r="X33" s="124">
        <f t="shared" si="5"/>
        <v>0</v>
      </c>
    </row>
    <row r="34" spans="1:24" ht="18" customHeight="1">
      <c r="A34" s="106">
        <v>29</v>
      </c>
      <c r="B34" s="123"/>
      <c r="C34" s="123"/>
      <c r="D34" s="648"/>
      <c r="E34" s="649"/>
      <c r="F34" s="142">
        <f t="shared" si="1"/>
        <v>0</v>
      </c>
      <c r="G34" s="124"/>
      <c r="H34" s="124"/>
      <c r="I34" s="142">
        <f t="shared" si="2"/>
        <v>0</v>
      </c>
      <c r="J34" s="142">
        <f t="shared" si="7"/>
        <v>0</v>
      </c>
      <c r="K34" s="143">
        <f t="shared" si="0"/>
        <v>0</v>
      </c>
      <c r="L34" s="125"/>
      <c r="M34" s="126"/>
      <c r="N34" s="127"/>
      <c r="O34" s="126"/>
      <c r="P34" s="127"/>
      <c r="Q34" s="126"/>
      <c r="R34" s="127"/>
      <c r="S34" s="126"/>
      <c r="T34" s="127"/>
      <c r="U34" s="126"/>
      <c r="W34" s="124">
        <f t="shared" si="4"/>
        <v>0</v>
      </c>
      <c r="X34" s="124">
        <f t="shared" si="5"/>
        <v>0</v>
      </c>
    </row>
    <row r="35" spans="1:24" ht="18" customHeight="1">
      <c r="A35" s="106">
        <v>30</v>
      </c>
      <c r="B35" s="128"/>
      <c r="C35" s="128"/>
      <c r="D35" s="664"/>
      <c r="E35" s="665"/>
      <c r="F35" s="144">
        <f t="shared" si="1"/>
        <v>0</v>
      </c>
      <c r="G35" s="129"/>
      <c r="H35" s="129"/>
      <c r="I35" s="144">
        <f t="shared" si="2"/>
        <v>0</v>
      </c>
      <c r="J35" s="144">
        <f t="shared" si="7"/>
        <v>0</v>
      </c>
      <c r="K35" s="145">
        <f t="shared" si="0"/>
        <v>0</v>
      </c>
      <c r="L35" s="130"/>
      <c r="M35" s="131"/>
      <c r="N35" s="132"/>
      <c r="O35" s="131"/>
      <c r="P35" s="132"/>
      <c r="Q35" s="131"/>
      <c r="R35" s="132"/>
      <c r="S35" s="131"/>
      <c r="T35" s="132"/>
      <c r="U35" s="131"/>
      <c r="W35" s="129">
        <f t="shared" si="4"/>
        <v>0</v>
      </c>
      <c r="X35" s="129">
        <f t="shared" si="5"/>
        <v>0</v>
      </c>
    </row>
    <row r="37" spans="1:24" ht="15" customHeight="1" thickBot="1"/>
    <row r="38" spans="1:24" ht="15" customHeight="1">
      <c r="C38" s="668" t="s">
        <v>255</v>
      </c>
      <c r="D38" s="666" t="s">
        <v>205</v>
      </c>
      <c r="E38" s="666"/>
      <c r="F38" s="666" t="s">
        <v>206</v>
      </c>
      <c r="G38" s="666"/>
      <c r="H38" s="666" t="s">
        <v>207</v>
      </c>
      <c r="I38" s="670" t="s">
        <v>258</v>
      </c>
      <c r="J38" s="670"/>
      <c r="K38" s="670"/>
      <c r="L38" s="671" t="s">
        <v>259</v>
      </c>
    </row>
    <row r="39" spans="1:24" ht="15" customHeight="1" thickBot="1">
      <c r="C39" s="669"/>
      <c r="D39" s="139" t="s">
        <v>208</v>
      </c>
      <c r="E39" s="139" t="s">
        <v>253</v>
      </c>
      <c r="F39" s="139" t="s">
        <v>208</v>
      </c>
      <c r="G39" s="139" t="s">
        <v>253</v>
      </c>
      <c r="H39" s="673"/>
      <c r="I39" s="146" t="s">
        <v>38</v>
      </c>
      <c r="J39" s="146" t="s">
        <v>39</v>
      </c>
      <c r="K39" s="146" t="s">
        <v>3</v>
      </c>
      <c r="L39" s="672"/>
    </row>
    <row r="40" spans="1:24" ht="18" customHeight="1" thickTop="1">
      <c r="C40" s="147" t="s">
        <v>196</v>
      </c>
      <c r="D40" s="148">
        <f ca="1">SUMIF($C$6:$K$35,$C40,$F$6:$F$35)</f>
        <v>0</v>
      </c>
      <c r="E40" s="148">
        <f ca="1">SUMIF($C$6:$K$35,$C40,$G$6:$G$35)</f>
        <v>0</v>
      </c>
      <c r="F40" s="148">
        <f ca="1">SUMIF($C$6:$K$35,$C40,$I$6:$I$35)</f>
        <v>0</v>
      </c>
      <c r="G40" s="148">
        <f ca="1">SUMIF($C$6:$K$35,$C40,$J$6:$J$35)</f>
        <v>0</v>
      </c>
      <c r="H40" s="148">
        <f ca="1">SUMIF($C$6:$K$35,$C40,$K$6:$K$35)</f>
        <v>0</v>
      </c>
      <c r="I40" s="149"/>
      <c r="J40" s="149"/>
      <c r="K40" s="149"/>
      <c r="L40" s="150"/>
    </row>
    <row r="41" spans="1:24" ht="18" customHeight="1">
      <c r="C41" s="151" t="s">
        <v>198</v>
      </c>
      <c r="D41" s="148">
        <f ca="1">SUMIF($C$6:$K$35,$C41,$F$6:$F$35)</f>
        <v>0</v>
      </c>
      <c r="E41" s="148">
        <f t="shared" ref="E41:E43" ca="1" si="8">SUMIF($C$6:$K$35,$C41,$G$6:$G$35)</f>
        <v>0</v>
      </c>
      <c r="F41" s="148">
        <f t="shared" ref="F41:F43" ca="1" si="9">SUMIF($C$6:$K$35,$C41,$I$6:$I$35)</f>
        <v>0</v>
      </c>
      <c r="G41" s="148">
        <f t="shared" ref="G41:G43" ca="1" si="10">SUMIF($C$6:$K$35,$C41,$J$6:$J$35)</f>
        <v>0</v>
      </c>
      <c r="H41" s="148">
        <f t="shared" ref="H41:H43" ca="1" si="11">SUMIF($C$6:$K$35,$C41,$K$6:$K$35)</f>
        <v>0</v>
      </c>
      <c r="I41" s="152"/>
      <c r="J41" s="152"/>
      <c r="K41" s="152"/>
      <c r="L41" s="153"/>
    </row>
    <row r="42" spans="1:24" ht="18" customHeight="1">
      <c r="C42" s="151" t="s">
        <v>199</v>
      </c>
      <c r="D42" s="148">
        <f ca="1">SUMIF($C$6:$K$35,$C42,$F$6:$F$35)</f>
        <v>0</v>
      </c>
      <c r="E42" s="148">
        <f t="shared" ca="1" si="8"/>
        <v>0</v>
      </c>
      <c r="F42" s="148">
        <f t="shared" ca="1" si="9"/>
        <v>0</v>
      </c>
      <c r="G42" s="148">
        <f t="shared" ca="1" si="10"/>
        <v>0</v>
      </c>
      <c r="H42" s="148">
        <f t="shared" ca="1" si="11"/>
        <v>0</v>
      </c>
      <c r="I42" s="152"/>
      <c r="J42" s="152"/>
      <c r="K42" s="152"/>
      <c r="L42" s="153"/>
    </row>
    <row r="43" spans="1:24" ht="18" customHeight="1">
      <c r="C43" s="151" t="s">
        <v>209</v>
      </c>
      <c r="D43" s="148">
        <f ca="1">SUMIF($C$6:$K$35,$C43,$F$6:$F$35)</f>
        <v>0</v>
      </c>
      <c r="E43" s="148">
        <f t="shared" ca="1" si="8"/>
        <v>0</v>
      </c>
      <c r="F43" s="148">
        <f t="shared" ca="1" si="9"/>
        <v>0</v>
      </c>
      <c r="G43" s="148">
        <f t="shared" ca="1" si="10"/>
        <v>0</v>
      </c>
      <c r="H43" s="148">
        <f t="shared" ca="1" si="11"/>
        <v>0</v>
      </c>
      <c r="I43" s="152"/>
      <c r="J43" s="152"/>
      <c r="K43" s="152"/>
      <c r="L43" s="153"/>
    </row>
    <row r="44" spans="1:24" ht="18" customHeight="1">
      <c r="C44" s="151" t="s">
        <v>256</v>
      </c>
      <c r="D44" s="154">
        <f>'補助金額計算書【収益性（ハウス）】'!D6</f>
        <v>0</v>
      </c>
      <c r="E44" s="154">
        <f>'補助金額計算書【収益性（ハウス）】'!E6</f>
        <v>0</v>
      </c>
      <c r="F44" s="154">
        <f>'補助金額計算書【収益性（ハウス）】'!F6</f>
        <v>0</v>
      </c>
      <c r="G44" s="154">
        <f>'補助金額計算書【収益性（ハウス）】'!G6</f>
        <v>0</v>
      </c>
      <c r="H44" s="154">
        <f>'補助金額計算書【収益性（ハウス）】'!H6</f>
        <v>0</v>
      </c>
      <c r="I44" s="152"/>
      <c r="J44" s="152"/>
      <c r="K44" s="152"/>
      <c r="L44" s="153"/>
    </row>
    <row r="45" spans="1:24" ht="18" customHeight="1" thickBot="1">
      <c r="B45" s="108" t="s">
        <v>267</v>
      </c>
      <c r="C45" s="155" t="s">
        <v>3</v>
      </c>
      <c r="D45" s="156">
        <f ca="1">SUM(D40:D44)</f>
        <v>0</v>
      </c>
      <c r="E45" s="156">
        <f ca="1">SUM(E40:E44)</f>
        <v>0</v>
      </c>
      <c r="F45" s="156">
        <f ca="1">SUM(F40:F44)</f>
        <v>0</v>
      </c>
      <c r="G45" s="156">
        <f ca="1">SUM(G40:G44)</f>
        <v>0</v>
      </c>
      <c r="H45" s="156">
        <f ca="1">SUM(H40:H44)</f>
        <v>0</v>
      </c>
      <c r="I45" s="156">
        <f ca="1">MIN(I48:I50)</f>
        <v>0</v>
      </c>
      <c r="J45" s="157">
        <f ca="1">K45-I45</f>
        <v>0</v>
      </c>
      <c r="K45" s="156">
        <f ca="1">I47</f>
        <v>0</v>
      </c>
      <c r="L45" s="158">
        <f ca="1">D45-K45</f>
        <v>0</v>
      </c>
    </row>
    <row r="46" spans="1:24" ht="18" customHeight="1" thickBot="1">
      <c r="B46" s="108" t="s">
        <v>268</v>
      </c>
      <c r="C46" s="159"/>
      <c r="D46" s="160">
        <f ca="1">ROUNDDOWN(D45/1000,0)</f>
        <v>0</v>
      </c>
      <c r="E46" s="160">
        <f t="shared" ref="E46:L46" ca="1" si="12">ROUNDDOWN(E45/1000,0)</f>
        <v>0</v>
      </c>
      <c r="F46" s="160">
        <f t="shared" ca="1" si="12"/>
        <v>0</v>
      </c>
      <c r="G46" s="160">
        <f t="shared" ca="1" si="12"/>
        <v>0</v>
      </c>
      <c r="H46" s="160">
        <f t="shared" ca="1" si="12"/>
        <v>0</v>
      </c>
      <c r="I46" s="160">
        <f t="shared" ca="1" si="12"/>
        <v>0</v>
      </c>
      <c r="J46" s="160">
        <f t="shared" ca="1" si="12"/>
        <v>0</v>
      </c>
      <c r="K46" s="160">
        <f t="shared" ca="1" si="12"/>
        <v>0</v>
      </c>
      <c r="L46" s="161">
        <f t="shared" ca="1" si="12"/>
        <v>0</v>
      </c>
    </row>
    <row r="47" spans="1:24" ht="15" customHeight="1" thickBot="1">
      <c r="G47" s="667" t="s">
        <v>260</v>
      </c>
      <c r="H47" s="667"/>
      <c r="I47" s="162">
        <f ca="1">ROUNDDOWN(H45*M48/O48,-3)</f>
        <v>0</v>
      </c>
      <c r="J47" s="163">
        <f ca="1">I47/1000</f>
        <v>0</v>
      </c>
      <c r="K47" s="106" t="s">
        <v>268</v>
      </c>
      <c r="M47" s="106" t="s">
        <v>443</v>
      </c>
    </row>
    <row r="48" spans="1:24" ht="15" customHeight="1" thickBot="1">
      <c r="G48" s="667" t="s">
        <v>261</v>
      </c>
      <c r="H48" s="667"/>
      <c r="I48" s="162">
        <f ca="1">ROUNDDOWN(H45/3,-3)</f>
        <v>0</v>
      </c>
      <c r="M48" s="134">
        <v>1</v>
      </c>
      <c r="N48" s="135" t="s">
        <v>197</v>
      </c>
      <c r="O48" s="136">
        <v>2</v>
      </c>
      <c r="P48" s="137"/>
    </row>
    <row r="49" spans="7:9" ht="15" customHeight="1">
      <c r="G49" s="667" t="s">
        <v>262</v>
      </c>
      <c r="H49" s="667"/>
      <c r="I49" s="162">
        <f ca="1">ROUNDDOWN(I47*2/3,-3)</f>
        <v>0</v>
      </c>
    </row>
    <row r="50" spans="7:9" ht="15" customHeight="1">
      <c r="G50" s="667" t="s">
        <v>263</v>
      </c>
      <c r="H50" s="667"/>
      <c r="I50" s="162">
        <v>30000000</v>
      </c>
    </row>
    <row r="51" spans="7:9" ht="15" customHeight="1">
      <c r="I51" s="164" t="str">
        <f ca="1">IF(I45&gt;I50,"×","○")</f>
        <v>○</v>
      </c>
    </row>
  </sheetData>
  <sheetProtection sheet="1" objects="1" scenarios="1" formatColumns="0" formatRows="0" insertColumns="0" insertRows="0" deleteColumns="0" deleteRows="0" sort="0" autoFilter="0"/>
  <mergeCells count="48">
    <mergeCell ref="G50:H50"/>
    <mergeCell ref="C38:C39"/>
    <mergeCell ref="I38:K38"/>
    <mergeCell ref="L38:L39"/>
    <mergeCell ref="G47:H47"/>
    <mergeCell ref="G49:H49"/>
    <mergeCell ref="G48:H48"/>
    <mergeCell ref="H38:H39"/>
    <mergeCell ref="D33:E33"/>
    <mergeCell ref="D34:E34"/>
    <mergeCell ref="D35:E35"/>
    <mergeCell ref="D38:E38"/>
    <mergeCell ref="F38:G38"/>
    <mergeCell ref="D32:E32"/>
    <mergeCell ref="D21:E21"/>
    <mergeCell ref="D22:E22"/>
    <mergeCell ref="D23:E23"/>
    <mergeCell ref="D24:E24"/>
    <mergeCell ref="D25:E25"/>
    <mergeCell ref="D26:E26"/>
    <mergeCell ref="D27:E27"/>
    <mergeCell ref="D28:E28"/>
    <mergeCell ref="D29:E29"/>
    <mergeCell ref="D30:E30"/>
    <mergeCell ref="D31:E31"/>
    <mergeCell ref="D20:E20"/>
    <mergeCell ref="D9:E9"/>
    <mergeCell ref="D10:E10"/>
    <mergeCell ref="D11:E11"/>
    <mergeCell ref="D12:E12"/>
    <mergeCell ref="D13:E13"/>
    <mergeCell ref="D14:E14"/>
    <mergeCell ref="D15:E15"/>
    <mergeCell ref="D16:E16"/>
    <mergeCell ref="D17:E17"/>
    <mergeCell ref="D18:E18"/>
    <mergeCell ref="D19:E19"/>
    <mergeCell ref="B4:B5"/>
    <mergeCell ref="L4:U4"/>
    <mergeCell ref="D4:E5"/>
    <mergeCell ref="D6:E6"/>
    <mergeCell ref="D7:E7"/>
    <mergeCell ref="C4:C5"/>
    <mergeCell ref="D8:E8"/>
    <mergeCell ref="F4:G4"/>
    <mergeCell ref="H4:H5"/>
    <mergeCell ref="I4:J4"/>
    <mergeCell ref="K4:K5"/>
  </mergeCells>
  <phoneticPr fontId="2"/>
  <conditionalFormatting sqref="H6:H35">
    <cfRule type="containsText" dxfId="5" priority="1" operator="containsText" text="本則課税">
      <formula>NOT(ISERROR(SEARCH("本則課税",H6)))</formula>
    </cfRule>
  </conditionalFormatting>
  <dataValidations count="1">
    <dataValidation type="list" allowBlank="1" showInputMessage="1" showErrorMessage="1" sqref="H6:H35" xr:uid="{FF184CE6-AA54-4F9F-BD20-1F9C49257FCD}">
      <formula1>$Y$6:$Y$7</formula1>
    </dataValidation>
  </dataValidations>
  <pageMargins left="0.39370078740157483" right="0.39370078740157483" top="0.39370078740157483" bottom="0.39370078740157483" header="0.31496062992125984" footer="0.31496062992125984"/>
  <pageSetup paperSize="9" scale="65" fitToHeight="0" orientation="landscape" r:id="rId1"/>
  <colBreaks count="1" manualBreakCount="1">
    <brk id="21" max="1048575" man="1"/>
  </colBreaks>
  <ignoredErrors>
    <ignoredError sqref="W6:X3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FCBBAD-22DE-4AEB-B666-7A341CF6AFF4}">
          <x14:formula1>
            <xm:f>'リスト（編集しないこと）'!$H$3:$H$6</xm:f>
          </x14:formula1>
          <xm:sqref>C6:C35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W108"/>
  <sheetViews>
    <sheetView zoomScaleNormal="100" workbookViewId="0">
      <selection activeCell="B3" sqref="B3"/>
    </sheetView>
  </sheetViews>
  <sheetFormatPr defaultColWidth="9" defaultRowHeight="18" customHeight="1"/>
  <cols>
    <col min="1" max="1" width="4" style="235" customWidth="1"/>
    <col min="2" max="2" width="14.8984375" style="235" customWidth="1"/>
    <col min="3" max="3" width="18" style="235" customWidth="1"/>
    <col min="4" max="17" width="12" style="235" customWidth="1"/>
    <col min="18" max="18" width="3" style="235" customWidth="1"/>
    <col min="19" max="20" width="11.5" style="235" customWidth="1"/>
    <col min="21" max="16384" width="9" style="235"/>
  </cols>
  <sheetData>
    <row r="1" spans="1:23" ht="15" customHeight="1"/>
    <row r="2" spans="1:23" ht="21" customHeight="1">
      <c r="B2" s="107" t="s">
        <v>629</v>
      </c>
      <c r="C2" s="236"/>
      <c r="D2" s="236"/>
      <c r="E2" s="236"/>
      <c r="F2" s="236"/>
      <c r="G2" s="236"/>
      <c r="H2" s="236"/>
      <c r="I2" s="236"/>
      <c r="J2" s="236"/>
      <c r="K2" s="236"/>
      <c r="L2" s="236"/>
      <c r="M2" s="236"/>
      <c r="N2" s="236"/>
      <c r="O2" s="236"/>
      <c r="P2" s="237"/>
      <c r="Q2" s="236"/>
      <c r="R2" s="237"/>
    </row>
    <row r="3" spans="1:23" ht="18" customHeight="1" thickBot="1">
      <c r="A3" s="237"/>
      <c r="B3" s="237"/>
      <c r="C3" s="237"/>
      <c r="D3" s="237"/>
      <c r="E3" s="237"/>
      <c r="F3" s="237"/>
      <c r="G3" s="238" t="s">
        <v>192</v>
      </c>
      <c r="H3" s="237"/>
      <c r="I3" s="237"/>
      <c r="J3" s="237"/>
      <c r="K3" s="237"/>
      <c r="M3" s="237"/>
      <c r="N3" s="237"/>
      <c r="O3" s="237"/>
      <c r="P3" s="237"/>
      <c r="Q3" s="237"/>
      <c r="R3" s="237"/>
    </row>
    <row r="4" spans="1:23" ht="18" customHeight="1">
      <c r="A4" s="699"/>
      <c r="B4" s="699"/>
      <c r="C4" s="700" t="s">
        <v>116</v>
      </c>
      <c r="D4" s="709" t="s">
        <v>213</v>
      </c>
      <c r="E4" s="709" t="s">
        <v>214</v>
      </c>
      <c r="F4" s="709" t="s">
        <v>575</v>
      </c>
      <c r="G4" s="709" t="s">
        <v>576</v>
      </c>
      <c r="H4" s="703" t="s">
        <v>126</v>
      </c>
      <c r="I4" s="702"/>
      <c r="K4" s="241"/>
      <c r="M4" s="241"/>
      <c r="N4" s="241"/>
      <c r="O4" s="241"/>
      <c r="Q4" s="241"/>
      <c r="T4" s="240"/>
      <c r="U4" s="240"/>
    </row>
    <row r="5" spans="1:23" ht="18" customHeight="1">
      <c r="A5" s="699"/>
      <c r="B5" s="699"/>
      <c r="C5" s="701"/>
      <c r="D5" s="710"/>
      <c r="E5" s="710"/>
      <c r="F5" s="710"/>
      <c r="G5" s="710"/>
      <c r="H5" s="704"/>
      <c r="I5" s="702"/>
      <c r="K5" s="241"/>
      <c r="M5" s="241"/>
      <c r="N5" s="241"/>
      <c r="O5" s="241"/>
      <c r="Q5" s="241"/>
      <c r="T5" s="242"/>
      <c r="U5" s="242"/>
    </row>
    <row r="6" spans="1:23" ht="24" customHeight="1" thickBot="1">
      <c r="A6" s="243"/>
      <c r="B6" s="244"/>
      <c r="C6" s="274" t="s">
        <v>201</v>
      </c>
      <c r="D6" s="275">
        <f>SUM(D17,D27,D37,D47,D57,D67,D77,D87,D97,D107)</f>
        <v>0</v>
      </c>
      <c r="E6" s="275">
        <f>SUM(E17,E27,E37,E47,E57,E67,E77,E87,E97,E107)</f>
        <v>0</v>
      </c>
      <c r="F6" s="275">
        <f>SUM(G18,G28,G38,G48,G58,G68,G78,G88,G98,G108)</f>
        <v>0</v>
      </c>
      <c r="G6" s="275">
        <f>SUM(G17,G27,G37,G47,G57,G67,G77,G87,G97,G107)</f>
        <v>0</v>
      </c>
      <c r="H6" s="276">
        <f>SUM(P17,P27,P37,P47,P57,P67,P77,P87,P97,P107)</f>
        <v>0</v>
      </c>
      <c r="I6" s="245"/>
      <c r="K6" s="246"/>
      <c r="M6" s="246"/>
      <c r="N6" s="246"/>
      <c r="O6" s="246"/>
      <c r="Q6" s="246"/>
      <c r="T6" s="247"/>
      <c r="U6" s="247"/>
    </row>
    <row r="7" spans="1:23" ht="9" customHeight="1">
      <c r="A7" s="243"/>
      <c r="B7" s="244"/>
      <c r="C7" s="243"/>
      <c r="D7" s="246"/>
      <c r="E7" s="246"/>
      <c r="F7" s="246"/>
      <c r="G7" s="246"/>
      <c r="H7" s="245"/>
      <c r="J7" s="246"/>
      <c r="L7" s="246"/>
      <c r="M7" s="246"/>
      <c r="N7" s="246"/>
      <c r="P7" s="246"/>
      <c r="S7" s="247"/>
      <c r="T7" s="247"/>
    </row>
    <row r="8" spans="1:23" ht="18" customHeight="1" thickBot="1">
      <c r="B8" s="248" t="s">
        <v>210</v>
      </c>
      <c r="K8" s="239"/>
      <c r="L8" s="239"/>
      <c r="M8" s="239"/>
      <c r="N8" s="239"/>
      <c r="O8" s="249"/>
      <c r="P8" s="250"/>
      <c r="Q8" s="249"/>
      <c r="R8" s="250"/>
    </row>
    <row r="9" spans="1:23" ht="18" customHeight="1">
      <c r="B9" s="693" t="s">
        <v>211</v>
      </c>
      <c r="C9" s="695" t="s">
        <v>212</v>
      </c>
      <c r="D9" s="674" t="s">
        <v>213</v>
      </c>
      <c r="E9" s="674" t="s">
        <v>214</v>
      </c>
      <c r="F9" s="674" t="s">
        <v>193</v>
      </c>
      <c r="G9" s="674" t="s">
        <v>215</v>
      </c>
      <c r="H9" s="674" t="s">
        <v>216</v>
      </c>
      <c r="I9" s="676" t="s">
        <v>217</v>
      </c>
      <c r="J9" s="674" t="s">
        <v>218</v>
      </c>
      <c r="K9" s="674" t="s">
        <v>219</v>
      </c>
      <c r="L9" s="676" t="s">
        <v>220</v>
      </c>
      <c r="M9" s="674" t="s">
        <v>257</v>
      </c>
      <c r="N9" s="678" t="s">
        <v>221</v>
      </c>
      <c r="O9" s="679"/>
      <c r="P9" s="705" t="s">
        <v>222</v>
      </c>
      <c r="Q9" s="682" t="s">
        <v>365</v>
      </c>
      <c r="R9" s="240"/>
      <c r="S9" s="240"/>
    </row>
    <row r="10" spans="1:23" ht="18" customHeight="1" thickBot="1">
      <c r="B10" s="694"/>
      <c r="C10" s="696"/>
      <c r="D10" s="675"/>
      <c r="E10" s="675"/>
      <c r="F10" s="675"/>
      <c r="G10" s="675"/>
      <c r="H10" s="675"/>
      <c r="I10" s="697"/>
      <c r="J10" s="698"/>
      <c r="K10" s="675"/>
      <c r="L10" s="677"/>
      <c r="M10" s="675"/>
      <c r="N10" s="251" t="s">
        <v>208</v>
      </c>
      <c r="O10" s="251" t="s">
        <v>30</v>
      </c>
      <c r="P10" s="706"/>
      <c r="Q10" s="683"/>
      <c r="R10" s="242"/>
      <c r="S10" s="684" t="s">
        <v>223</v>
      </c>
      <c r="T10" s="684"/>
      <c r="U10" s="285" t="s">
        <v>203</v>
      </c>
      <c r="V10" s="285"/>
      <c r="W10" s="285" t="s">
        <v>224</v>
      </c>
    </row>
    <row r="11" spans="1:23" ht="18" customHeight="1">
      <c r="A11" s="252"/>
      <c r="B11" s="685"/>
      <c r="C11" s="253"/>
      <c r="D11" s="277">
        <f>ROUNDDOWN($E11*1.1,0)</f>
        <v>0</v>
      </c>
      <c r="E11" s="254"/>
      <c r="F11" s="255" t="s">
        <v>203</v>
      </c>
      <c r="G11" s="254"/>
      <c r="H11" s="256"/>
      <c r="I11" s="277">
        <f t="shared" ref="I11:I16" si="0">IF($F11=$U$10,$E11-G11-K11,D11-G11*1.1-J11)</f>
        <v>0</v>
      </c>
      <c r="J11" s="281">
        <f>K11*1.1</f>
        <v>0</v>
      </c>
      <c r="K11" s="254"/>
      <c r="L11" s="277">
        <f t="shared" ref="L11:L16" si="1">IF($H11=$W$10,0,ROUND(I11*0.1,0))</f>
        <v>0</v>
      </c>
      <c r="M11" s="277">
        <f t="shared" ref="M11:M16" si="2">IF($F11=$U$10,MIN(K11:L11),MIN(J11,L11))</f>
        <v>0</v>
      </c>
      <c r="N11" s="283">
        <f t="shared" ref="N11:N16" si="3">IF(F11=U$11,I11+M11,ROUND((I11+M11)*1.1,0))</f>
        <v>0</v>
      </c>
      <c r="O11" s="283">
        <f t="shared" ref="O11:O16" si="4">IF(F11=U$10,I11+M11,ROUND((I11+M11)/1.1,0))</f>
        <v>0</v>
      </c>
      <c r="P11" s="707">
        <f>SUM(I11:I16)+SUM(M11:M16)</f>
        <v>0</v>
      </c>
      <c r="Q11" s="690">
        <f>IF(F11=U$10,K17-M17,J17-M17)</f>
        <v>0</v>
      </c>
      <c r="R11" s="247"/>
      <c r="S11" s="257"/>
      <c r="T11" s="258"/>
      <c r="U11" s="285" t="s">
        <v>204</v>
      </c>
      <c r="V11" s="285"/>
      <c r="W11" s="285" t="s">
        <v>225</v>
      </c>
    </row>
    <row r="12" spans="1:23" ht="18" customHeight="1">
      <c r="A12" s="252"/>
      <c r="B12" s="686"/>
      <c r="C12" s="259"/>
      <c r="D12" s="278">
        <f>ROUNDDOWN($E12*1.1,0)</f>
        <v>0</v>
      </c>
      <c r="E12" s="260"/>
      <c r="F12" s="261"/>
      <c r="G12" s="260"/>
      <c r="H12" s="262"/>
      <c r="I12" s="278">
        <f t="shared" si="0"/>
        <v>0</v>
      </c>
      <c r="J12" s="278">
        <f t="shared" ref="J12:J15" si="5">K12*1.1</f>
        <v>0</v>
      </c>
      <c r="K12" s="260"/>
      <c r="L12" s="278">
        <f t="shared" si="1"/>
        <v>0</v>
      </c>
      <c r="M12" s="278">
        <f t="shared" si="2"/>
        <v>0</v>
      </c>
      <c r="N12" s="278">
        <f t="shared" si="3"/>
        <v>0</v>
      </c>
      <c r="O12" s="278">
        <f t="shared" si="4"/>
        <v>0</v>
      </c>
      <c r="P12" s="708"/>
      <c r="Q12" s="691"/>
      <c r="R12" s="247"/>
      <c r="S12" s="257"/>
      <c r="T12" s="258"/>
    </row>
    <row r="13" spans="1:23" ht="18" customHeight="1">
      <c r="A13" s="252"/>
      <c r="B13" s="686"/>
      <c r="C13" s="259"/>
      <c r="D13" s="279">
        <f>ROUNDDOWN($E13*1.1,0)</f>
        <v>0</v>
      </c>
      <c r="E13" s="263"/>
      <c r="F13" s="264"/>
      <c r="G13" s="263"/>
      <c r="H13" s="262"/>
      <c r="I13" s="279">
        <f t="shared" si="0"/>
        <v>0</v>
      </c>
      <c r="J13" s="278">
        <f t="shared" si="5"/>
        <v>0</v>
      </c>
      <c r="K13" s="260"/>
      <c r="L13" s="278">
        <f t="shared" si="1"/>
        <v>0</v>
      </c>
      <c r="M13" s="278">
        <f t="shared" si="2"/>
        <v>0</v>
      </c>
      <c r="N13" s="278">
        <f t="shared" si="3"/>
        <v>0</v>
      </c>
      <c r="O13" s="278">
        <f t="shared" si="4"/>
        <v>0</v>
      </c>
      <c r="P13" s="708"/>
      <c r="Q13" s="691"/>
      <c r="R13" s="247"/>
      <c r="S13" s="257"/>
      <c r="T13" s="258"/>
    </row>
    <row r="14" spans="1:23" ht="18" customHeight="1">
      <c r="A14" s="252"/>
      <c r="B14" s="686"/>
      <c r="C14" s="265"/>
      <c r="D14" s="279">
        <f t="shared" ref="D14:D15" si="6">ROUNDDOWN($E14*1.1,0)</f>
        <v>0</v>
      </c>
      <c r="E14" s="260"/>
      <c r="F14" s="261"/>
      <c r="G14" s="260"/>
      <c r="H14" s="262"/>
      <c r="I14" s="278">
        <f t="shared" si="0"/>
        <v>0</v>
      </c>
      <c r="J14" s="278">
        <f t="shared" si="5"/>
        <v>0</v>
      </c>
      <c r="K14" s="260"/>
      <c r="L14" s="278">
        <f t="shared" si="1"/>
        <v>0</v>
      </c>
      <c r="M14" s="278">
        <f t="shared" si="2"/>
        <v>0</v>
      </c>
      <c r="N14" s="278">
        <f t="shared" si="3"/>
        <v>0</v>
      </c>
      <c r="O14" s="278">
        <f t="shared" si="4"/>
        <v>0</v>
      </c>
      <c r="P14" s="708"/>
      <c r="Q14" s="691"/>
      <c r="R14" s="247"/>
      <c r="S14" s="257"/>
      <c r="T14" s="258"/>
    </row>
    <row r="15" spans="1:23" ht="18" customHeight="1">
      <c r="A15" s="252"/>
      <c r="B15" s="686"/>
      <c r="C15" s="265"/>
      <c r="D15" s="279">
        <f t="shared" si="6"/>
        <v>0</v>
      </c>
      <c r="E15" s="260"/>
      <c r="F15" s="261"/>
      <c r="G15" s="260"/>
      <c r="H15" s="262"/>
      <c r="I15" s="278">
        <f t="shared" si="0"/>
        <v>0</v>
      </c>
      <c r="J15" s="278">
        <f t="shared" si="5"/>
        <v>0</v>
      </c>
      <c r="K15" s="260"/>
      <c r="L15" s="278">
        <f t="shared" si="1"/>
        <v>0</v>
      </c>
      <c r="M15" s="278">
        <f t="shared" si="2"/>
        <v>0</v>
      </c>
      <c r="N15" s="278">
        <f t="shared" si="3"/>
        <v>0</v>
      </c>
      <c r="O15" s="278">
        <f t="shared" si="4"/>
        <v>0</v>
      </c>
      <c r="P15" s="708"/>
      <c r="Q15" s="691"/>
      <c r="R15" s="247"/>
      <c r="S15" s="257"/>
      <c r="T15" s="258"/>
    </row>
    <row r="16" spans="1:23" ht="18" customHeight="1" thickBot="1">
      <c r="A16" s="252"/>
      <c r="B16" s="686"/>
      <c r="C16" s="266"/>
      <c r="D16" s="280">
        <f>ROUNDDOWN($E16*1.1,0)</f>
        <v>0</v>
      </c>
      <c r="E16" s="267"/>
      <c r="F16" s="268"/>
      <c r="G16" s="267"/>
      <c r="H16" s="269"/>
      <c r="I16" s="280">
        <f t="shared" si="0"/>
        <v>0</v>
      </c>
      <c r="J16" s="282">
        <f>K16*1.1</f>
        <v>0</v>
      </c>
      <c r="K16" s="267"/>
      <c r="L16" s="280">
        <f t="shared" si="1"/>
        <v>0</v>
      </c>
      <c r="M16" s="280">
        <f t="shared" si="2"/>
        <v>0</v>
      </c>
      <c r="N16" s="280">
        <f t="shared" si="3"/>
        <v>0</v>
      </c>
      <c r="O16" s="278">
        <f t="shared" si="4"/>
        <v>0</v>
      </c>
      <c r="P16" s="708"/>
      <c r="Q16" s="692"/>
      <c r="R16" s="247"/>
      <c r="S16" s="257"/>
      <c r="T16" s="258"/>
    </row>
    <row r="17" spans="1:21" ht="18" customHeight="1" thickTop="1" thickBot="1">
      <c r="A17" s="252"/>
      <c r="B17" s="687"/>
      <c r="C17" s="270"/>
      <c r="D17" s="286">
        <f>SUM(D11:D16)</f>
        <v>0</v>
      </c>
      <c r="E17" s="286">
        <f>SUM(E11:E16)</f>
        <v>0</v>
      </c>
      <c r="F17" s="287"/>
      <c r="G17" s="288">
        <f>SUM(G11:G16)</f>
        <v>0</v>
      </c>
      <c r="H17" s="287"/>
      <c r="I17" s="286">
        <f>SUM(I11:I16)</f>
        <v>0</v>
      </c>
      <c r="J17" s="286">
        <f>SUM(J11:J16)</f>
        <v>0</v>
      </c>
      <c r="K17" s="286">
        <f>SUM(K11:K16)</f>
        <v>0</v>
      </c>
      <c r="L17" s="289"/>
      <c r="M17" s="290">
        <f>SUM(M11:M16)</f>
        <v>0</v>
      </c>
      <c r="N17" s="290">
        <f t="shared" ref="N17:O17" si="7">SUM(N11:N16)</f>
        <v>0</v>
      </c>
      <c r="O17" s="290">
        <f t="shared" si="7"/>
        <v>0</v>
      </c>
      <c r="P17" s="291">
        <f>SUM(P11:P16)</f>
        <v>0</v>
      </c>
      <c r="Q17" s="291">
        <f>SUM(Q11:Q16)</f>
        <v>0</v>
      </c>
      <c r="R17" s="247"/>
      <c r="S17" s="247"/>
      <c r="T17" s="284">
        <f>SUM(T11:T16)</f>
        <v>0</v>
      </c>
      <c r="U17" s="284">
        <f>T17*1.1</f>
        <v>0</v>
      </c>
    </row>
    <row r="18" spans="1:21" ht="18" customHeight="1" thickBot="1">
      <c r="D18" s="285">
        <f>ROUNDDOWN(D17/1000,0)</f>
        <v>0</v>
      </c>
      <c r="G18" s="285">
        <f>ROUNDDOWN(G17*1.1,0)</f>
        <v>0</v>
      </c>
      <c r="P18" s="285">
        <f>ROUNDDOWN(P17/1000,0)</f>
        <v>0</v>
      </c>
    </row>
    <row r="19" spans="1:21" ht="18" customHeight="1">
      <c r="B19" s="693" t="s">
        <v>211</v>
      </c>
      <c r="C19" s="695" t="s">
        <v>212</v>
      </c>
      <c r="D19" s="674" t="s">
        <v>213</v>
      </c>
      <c r="E19" s="674" t="s">
        <v>214</v>
      </c>
      <c r="F19" s="674" t="s">
        <v>193</v>
      </c>
      <c r="G19" s="674" t="s">
        <v>215</v>
      </c>
      <c r="H19" s="674" t="s">
        <v>216</v>
      </c>
      <c r="I19" s="676" t="s">
        <v>217</v>
      </c>
      <c r="J19" s="674" t="s">
        <v>218</v>
      </c>
      <c r="K19" s="674" t="s">
        <v>219</v>
      </c>
      <c r="L19" s="676" t="s">
        <v>220</v>
      </c>
      <c r="M19" s="674" t="s">
        <v>257</v>
      </c>
      <c r="N19" s="678" t="s">
        <v>221</v>
      </c>
      <c r="O19" s="679"/>
      <c r="P19" s="680" t="s">
        <v>222</v>
      </c>
      <c r="Q19" s="682" t="s">
        <v>365</v>
      </c>
      <c r="R19" s="240"/>
      <c r="S19" s="240"/>
    </row>
    <row r="20" spans="1:21" ht="18" customHeight="1" thickBot="1">
      <c r="B20" s="694"/>
      <c r="C20" s="696"/>
      <c r="D20" s="675"/>
      <c r="E20" s="675"/>
      <c r="F20" s="675"/>
      <c r="G20" s="675"/>
      <c r="H20" s="675"/>
      <c r="I20" s="697"/>
      <c r="J20" s="698"/>
      <c r="K20" s="675"/>
      <c r="L20" s="677"/>
      <c r="M20" s="675"/>
      <c r="N20" s="251" t="s">
        <v>208</v>
      </c>
      <c r="O20" s="251" t="s">
        <v>30</v>
      </c>
      <c r="P20" s="681"/>
      <c r="Q20" s="683"/>
      <c r="R20" s="242"/>
      <c r="S20" s="684" t="s">
        <v>223</v>
      </c>
      <c r="T20" s="684"/>
    </row>
    <row r="21" spans="1:21" ht="18" customHeight="1">
      <c r="A21" s="252"/>
      <c r="B21" s="685"/>
      <c r="C21" s="253"/>
      <c r="D21" s="277">
        <f>ROUNDDOWN($E21*1.1,0)</f>
        <v>0</v>
      </c>
      <c r="E21" s="254"/>
      <c r="F21" s="255" t="s">
        <v>203</v>
      </c>
      <c r="G21" s="254"/>
      <c r="H21" s="256"/>
      <c r="I21" s="277">
        <f t="shared" ref="I21:I26" si="8">IF($F21=$U$10,$E21-G21-K21,D21-G21*1.1-J21)</f>
        <v>0</v>
      </c>
      <c r="J21" s="281">
        <f>K21*1.1</f>
        <v>0</v>
      </c>
      <c r="K21" s="254"/>
      <c r="L21" s="277">
        <f t="shared" ref="L21:L26" si="9">IF($H21=$W$10,0,ROUND(I21*0.1,0))</f>
        <v>0</v>
      </c>
      <c r="M21" s="277">
        <f t="shared" ref="M21:M26" si="10">IF($F21=$U$10,MIN(K21:L21),MIN(J21,L21))</f>
        <v>0</v>
      </c>
      <c r="N21" s="283">
        <f t="shared" ref="N21:N26" si="11">IF(F21=U$11,I21+M21,ROUND((I21+M21)*1.1,0))</f>
        <v>0</v>
      </c>
      <c r="O21" s="283">
        <f t="shared" ref="O21:O26" si="12">IF(F21=U$10,I21+M21,ROUND((I21+M21)/1.1,0))</f>
        <v>0</v>
      </c>
      <c r="P21" s="688">
        <f>SUM(I21:I26)+SUM(M21:M26)</f>
        <v>0</v>
      </c>
      <c r="Q21" s="690">
        <f>IF(F21=U$10,K27-M27,J27-M27)</f>
        <v>0</v>
      </c>
      <c r="R21" s="247"/>
      <c r="S21" s="247"/>
    </row>
    <row r="22" spans="1:21" ht="18" customHeight="1">
      <c r="A22" s="252"/>
      <c r="B22" s="686"/>
      <c r="C22" s="259"/>
      <c r="D22" s="278">
        <f>ROUNDDOWN($E22*1.1,0)</f>
        <v>0</v>
      </c>
      <c r="E22" s="260"/>
      <c r="F22" s="261"/>
      <c r="G22" s="260"/>
      <c r="H22" s="262"/>
      <c r="I22" s="278">
        <f t="shared" si="8"/>
        <v>0</v>
      </c>
      <c r="J22" s="278">
        <f t="shared" ref="J22:J26" si="13">K22*1.1</f>
        <v>0</v>
      </c>
      <c r="K22" s="260"/>
      <c r="L22" s="278">
        <f t="shared" si="9"/>
        <v>0</v>
      </c>
      <c r="M22" s="278">
        <f t="shared" si="10"/>
        <v>0</v>
      </c>
      <c r="N22" s="278">
        <f t="shared" si="11"/>
        <v>0</v>
      </c>
      <c r="O22" s="278">
        <f t="shared" si="12"/>
        <v>0</v>
      </c>
      <c r="P22" s="689"/>
      <c r="Q22" s="691"/>
      <c r="R22" s="247"/>
      <c r="S22" s="247"/>
    </row>
    <row r="23" spans="1:21" ht="18" customHeight="1">
      <c r="A23" s="252"/>
      <c r="B23" s="686"/>
      <c r="C23" s="259"/>
      <c r="D23" s="278">
        <f t="shared" ref="D23:D25" si="14">ROUNDDOWN($E23*1.1,0)</f>
        <v>0</v>
      </c>
      <c r="E23" s="263"/>
      <c r="F23" s="264"/>
      <c r="G23" s="263"/>
      <c r="H23" s="262"/>
      <c r="I23" s="279">
        <f t="shared" si="8"/>
        <v>0</v>
      </c>
      <c r="J23" s="278">
        <f t="shared" si="13"/>
        <v>0</v>
      </c>
      <c r="K23" s="260"/>
      <c r="L23" s="278">
        <f t="shared" si="9"/>
        <v>0</v>
      </c>
      <c r="M23" s="278">
        <f t="shared" si="10"/>
        <v>0</v>
      </c>
      <c r="N23" s="278">
        <f t="shared" si="11"/>
        <v>0</v>
      </c>
      <c r="O23" s="278">
        <f t="shared" si="12"/>
        <v>0</v>
      </c>
      <c r="P23" s="689"/>
      <c r="Q23" s="691"/>
      <c r="R23" s="247"/>
      <c r="S23" s="247"/>
    </row>
    <row r="24" spans="1:21" ht="18" customHeight="1">
      <c r="A24" s="252"/>
      <c r="B24" s="686"/>
      <c r="C24" s="265"/>
      <c r="D24" s="278">
        <f t="shared" si="14"/>
        <v>0</v>
      </c>
      <c r="E24" s="260"/>
      <c r="F24" s="261"/>
      <c r="G24" s="260"/>
      <c r="H24" s="262"/>
      <c r="I24" s="278">
        <f t="shared" si="8"/>
        <v>0</v>
      </c>
      <c r="J24" s="278">
        <f t="shared" si="13"/>
        <v>0</v>
      </c>
      <c r="K24" s="260"/>
      <c r="L24" s="278">
        <f t="shared" si="9"/>
        <v>0</v>
      </c>
      <c r="M24" s="278">
        <f t="shared" si="10"/>
        <v>0</v>
      </c>
      <c r="N24" s="278">
        <f t="shared" si="11"/>
        <v>0</v>
      </c>
      <c r="O24" s="278">
        <f t="shared" si="12"/>
        <v>0</v>
      </c>
      <c r="P24" s="689"/>
      <c r="Q24" s="691"/>
      <c r="R24" s="247"/>
      <c r="S24" s="247"/>
    </row>
    <row r="25" spans="1:21" ht="18" customHeight="1">
      <c r="A25" s="252"/>
      <c r="B25" s="686"/>
      <c r="C25" s="265"/>
      <c r="D25" s="278">
        <f t="shared" si="14"/>
        <v>0</v>
      </c>
      <c r="E25" s="260"/>
      <c r="F25" s="261"/>
      <c r="G25" s="260"/>
      <c r="H25" s="262"/>
      <c r="I25" s="278">
        <f t="shared" si="8"/>
        <v>0</v>
      </c>
      <c r="J25" s="278">
        <f t="shared" si="13"/>
        <v>0</v>
      </c>
      <c r="K25" s="260"/>
      <c r="L25" s="278">
        <f t="shared" si="9"/>
        <v>0</v>
      </c>
      <c r="M25" s="278">
        <f t="shared" si="10"/>
        <v>0</v>
      </c>
      <c r="N25" s="278">
        <f t="shared" si="11"/>
        <v>0</v>
      </c>
      <c r="O25" s="278">
        <f t="shared" si="12"/>
        <v>0</v>
      </c>
      <c r="P25" s="689"/>
      <c r="Q25" s="691"/>
      <c r="R25" s="247"/>
      <c r="S25" s="247"/>
    </row>
    <row r="26" spans="1:21" ht="18" customHeight="1" thickBot="1">
      <c r="A26" s="252"/>
      <c r="B26" s="686"/>
      <c r="C26" s="271"/>
      <c r="D26" s="293">
        <f>ROUNDDOWN($E26*1.1,0)</f>
        <v>0</v>
      </c>
      <c r="E26" s="272"/>
      <c r="F26" s="273"/>
      <c r="G26" s="272"/>
      <c r="H26" s="269"/>
      <c r="I26" s="280">
        <f t="shared" si="8"/>
        <v>0</v>
      </c>
      <c r="J26" s="282">
        <f t="shared" si="13"/>
        <v>0</v>
      </c>
      <c r="K26" s="267"/>
      <c r="L26" s="280">
        <f t="shared" si="9"/>
        <v>0</v>
      </c>
      <c r="M26" s="280">
        <f t="shared" si="10"/>
        <v>0</v>
      </c>
      <c r="N26" s="280">
        <f t="shared" si="11"/>
        <v>0</v>
      </c>
      <c r="O26" s="278">
        <f t="shared" si="12"/>
        <v>0</v>
      </c>
      <c r="P26" s="689"/>
      <c r="Q26" s="692"/>
      <c r="R26" s="247"/>
      <c r="S26" s="247"/>
    </row>
    <row r="27" spans="1:21" ht="18" customHeight="1" thickTop="1" thickBot="1">
      <c r="A27" s="252"/>
      <c r="B27" s="687"/>
      <c r="C27" s="270"/>
      <c r="D27" s="286">
        <f>SUM(D21:D26)</f>
        <v>0</v>
      </c>
      <c r="E27" s="286">
        <f>SUM(E21:E26)</f>
        <v>0</v>
      </c>
      <c r="F27" s="287"/>
      <c r="G27" s="288">
        <f>SUM(G21:G26)</f>
        <v>0</v>
      </c>
      <c r="H27" s="287"/>
      <c r="I27" s="286">
        <f>SUM(I21:I26)</f>
        <v>0</v>
      </c>
      <c r="J27" s="286">
        <f>SUM(J21:J26)</f>
        <v>0</v>
      </c>
      <c r="K27" s="286">
        <f>SUM(K21:K26)</f>
        <v>0</v>
      </c>
      <c r="L27" s="289"/>
      <c r="M27" s="290">
        <f>SUM(M21:M26)</f>
        <v>0</v>
      </c>
      <c r="N27" s="290">
        <f t="shared" ref="N27:O27" si="15">SUM(N21:N26)</f>
        <v>0</v>
      </c>
      <c r="O27" s="290">
        <f t="shared" si="15"/>
        <v>0</v>
      </c>
      <c r="P27" s="292">
        <f>SUM(P21:P26)</f>
        <v>0</v>
      </c>
      <c r="Q27" s="292">
        <f>SUM(Q21:Q26)</f>
        <v>0</v>
      </c>
      <c r="R27" s="247"/>
      <c r="S27" s="247"/>
      <c r="T27" s="284">
        <f>SUM(T21:T26)</f>
        <v>0</v>
      </c>
      <c r="U27" s="284">
        <f>T27*1.1</f>
        <v>0</v>
      </c>
    </row>
    <row r="28" spans="1:21" ht="18" customHeight="1" thickBot="1">
      <c r="D28" s="285">
        <f>ROUNDDOWN(D27/1000,0)</f>
        <v>0</v>
      </c>
      <c r="E28" s="285"/>
      <c r="F28" s="285"/>
      <c r="G28" s="285">
        <f>ROUNDDOWN(G27*1.1,0)</f>
        <v>0</v>
      </c>
      <c r="H28" s="285"/>
      <c r="I28" s="285"/>
      <c r="J28" s="285"/>
      <c r="K28" s="285"/>
      <c r="L28" s="285"/>
      <c r="M28" s="285"/>
      <c r="N28" s="285"/>
      <c r="O28" s="285"/>
      <c r="P28" s="285">
        <f>ROUNDDOWN(P27/1000,0)</f>
        <v>0</v>
      </c>
      <c r="Q28" s="285"/>
    </row>
    <row r="29" spans="1:21" ht="18" customHeight="1">
      <c r="B29" s="711" t="s">
        <v>211</v>
      </c>
      <c r="C29" s="695" t="s">
        <v>212</v>
      </c>
      <c r="D29" s="674" t="s">
        <v>213</v>
      </c>
      <c r="E29" s="674" t="s">
        <v>214</v>
      </c>
      <c r="F29" s="674" t="s">
        <v>193</v>
      </c>
      <c r="G29" s="674" t="s">
        <v>215</v>
      </c>
      <c r="H29" s="674" t="s">
        <v>216</v>
      </c>
      <c r="I29" s="676" t="s">
        <v>217</v>
      </c>
      <c r="J29" s="674" t="s">
        <v>218</v>
      </c>
      <c r="K29" s="674" t="s">
        <v>219</v>
      </c>
      <c r="L29" s="676" t="s">
        <v>220</v>
      </c>
      <c r="M29" s="674" t="s">
        <v>257</v>
      </c>
      <c r="N29" s="678" t="s">
        <v>221</v>
      </c>
      <c r="O29" s="679"/>
      <c r="P29" s="680" t="s">
        <v>222</v>
      </c>
      <c r="Q29" s="682" t="s">
        <v>365</v>
      </c>
      <c r="R29" s="240"/>
    </row>
    <row r="30" spans="1:21" ht="18" customHeight="1" thickBot="1">
      <c r="B30" s="712"/>
      <c r="C30" s="696"/>
      <c r="D30" s="675"/>
      <c r="E30" s="675"/>
      <c r="F30" s="675"/>
      <c r="G30" s="675"/>
      <c r="H30" s="675"/>
      <c r="I30" s="697"/>
      <c r="J30" s="698"/>
      <c r="K30" s="675"/>
      <c r="L30" s="677"/>
      <c r="M30" s="675"/>
      <c r="N30" s="251" t="s">
        <v>208</v>
      </c>
      <c r="O30" s="251" t="s">
        <v>30</v>
      </c>
      <c r="P30" s="681"/>
      <c r="Q30" s="683"/>
      <c r="S30" s="684" t="s">
        <v>223</v>
      </c>
      <c r="T30" s="684"/>
    </row>
    <row r="31" spans="1:21" ht="18" customHeight="1">
      <c r="A31" s="252"/>
      <c r="B31" s="685"/>
      <c r="C31" s="253"/>
      <c r="D31" s="277">
        <f t="shared" ref="D31:D36" si="16">ROUNDDOWN($E31*1.1,0)</f>
        <v>0</v>
      </c>
      <c r="E31" s="254"/>
      <c r="F31" s="255"/>
      <c r="G31" s="254"/>
      <c r="H31" s="256"/>
      <c r="I31" s="277">
        <f t="shared" ref="I31:I36" si="17">IF($F31=$U$10,$E31-G31-K31,D31-G31*1.1-J31)</f>
        <v>0</v>
      </c>
      <c r="J31" s="281">
        <f>K31*1.1</f>
        <v>0</v>
      </c>
      <c r="K31" s="254"/>
      <c r="L31" s="277">
        <f t="shared" ref="L31:L36" si="18">IF($H31=$W$10,0,ROUND(I31*0.1,0))</f>
        <v>0</v>
      </c>
      <c r="M31" s="277">
        <f t="shared" ref="M31:M36" si="19">IF($F31=$U$10,MIN(K31:L31),MIN(J31,L31))</f>
        <v>0</v>
      </c>
      <c r="N31" s="283">
        <f t="shared" ref="N31:N36" si="20">IF(F31=U$11,I31+M31,ROUND((I31+M31)*1.1,0))</f>
        <v>0</v>
      </c>
      <c r="O31" s="283">
        <f t="shared" ref="O31:O36" si="21">IF(F31=U$10,I31+M31,ROUND((I31+M31)/1.1,0))</f>
        <v>0</v>
      </c>
      <c r="P31" s="688">
        <f>SUM(I31:I36)+SUM(M31:M36)</f>
        <v>0</v>
      </c>
      <c r="Q31" s="690">
        <f>IF(F31=U$10,K37-M37,J37-M37)</f>
        <v>0</v>
      </c>
      <c r="R31" s="247"/>
    </row>
    <row r="32" spans="1:21" ht="18" customHeight="1">
      <c r="A32" s="252"/>
      <c r="B32" s="686"/>
      <c r="C32" s="259"/>
      <c r="D32" s="278">
        <f t="shared" si="16"/>
        <v>0</v>
      </c>
      <c r="E32" s="260"/>
      <c r="F32" s="261"/>
      <c r="G32" s="260"/>
      <c r="H32" s="262"/>
      <c r="I32" s="278">
        <f t="shared" si="17"/>
        <v>0</v>
      </c>
      <c r="J32" s="278">
        <f t="shared" ref="J32:J36" si="22">K32*1.1</f>
        <v>0</v>
      </c>
      <c r="K32" s="260"/>
      <c r="L32" s="278">
        <f t="shared" si="18"/>
        <v>0</v>
      </c>
      <c r="M32" s="278">
        <f t="shared" si="19"/>
        <v>0</v>
      </c>
      <c r="N32" s="278">
        <f t="shared" si="20"/>
        <v>0</v>
      </c>
      <c r="O32" s="278">
        <f t="shared" si="21"/>
        <v>0</v>
      </c>
      <c r="P32" s="689"/>
      <c r="Q32" s="691"/>
      <c r="R32" s="247"/>
    </row>
    <row r="33" spans="1:21" ht="18" customHeight="1">
      <c r="A33" s="252"/>
      <c r="B33" s="686"/>
      <c r="C33" s="259"/>
      <c r="D33" s="279">
        <f t="shared" si="16"/>
        <v>0</v>
      </c>
      <c r="E33" s="263"/>
      <c r="F33" s="264"/>
      <c r="G33" s="263"/>
      <c r="H33" s="262"/>
      <c r="I33" s="279">
        <f t="shared" si="17"/>
        <v>0</v>
      </c>
      <c r="J33" s="278">
        <f t="shared" si="22"/>
        <v>0</v>
      </c>
      <c r="K33" s="260"/>
      <c r="L33" s="278">
        <f t="shared" si="18"/>
        <v>0</v>
      </c>
      <c r="M33" s="278">
        <f t="shared" si="19"/>
        <v>0</v>
      </c>
      <c r="N33" s="278">
        <f t="shared" si="20"/>
        <v>0</v>
      </c>
      <c r="O33" s="278">
        <f t="shared" si="21"/>
        <v>0</v>
      </c>
      <c r="P33" s="689"/>
      <c r="Q33" s="691"/>
      <c r="R33" s="247"/>
    </row>
    <row r="34" spans="1:21" ht="18" customHeight="1">
      <c r="A34" s="252"/>
      <c r="B34" s="686"/>
      <c r="C34" s="265"/>
      <c r="D34" s="278">
        <f t="shared" si="16"/>
        <v>0</v>
      </c>
      <c r="E34" s="260"/>
      <c r="F34" s="261"/>
      <c r="G34" s="260"/>
      <c r="H34" s="262"/>
      <c r="I34" s="278">
        <f t="shared" si="17"/>
        <v>0</v>
      </c>
      <c r="J34" s="278">
        <f t="shared" si="22"/>
        <v>0</v>
      </c>
      <c r="K34" s="260"/>
      <c r="L34" s="278">
        <f t="shared" si="18"/>
        <v>0</v>
      </c>
      <c r="M34" s="278">
        <f t="shared" si="19"/>
        <v>0</v>
      </c>
      <c r="N34" s="278">
        <f t="shared" si="20"/>
        <v>0</v>
      </c>
      <c r="O34" s="278">
        <f t="shared" si="21"/>
        <v>0</v>
      </c>
      <c r="P34" s="689"/>
      <c r="Q34" s="691"/>
      <c r="R34" s="247"/>
    </row>
    <row r="35" spans="1:21" ht="18" customHeight="1">
      <c r="A35" s="252"/>
      <c r="B35" s="686"/>
      <c r="C35" s="265"/>
      <c r="D35" s="278">
        <f t="shared" si="16"/>
        <v>0</v>
      </c>
      <c r="E35" s="260"/>
      <c r="F35" s="261"/>
      <c r="G35" s="260"/>
      <c r="H35" s="262"/>
      <c r="I35" s="278">
        <f t="shared" si="17"/>
        <v>0</v>
      </c>
      <c r="J35" s="278">
        <f t="shared" si="22"/>
        <v>0</v>
      </c>
      <c r="K35" s="260"/>
      <c r="L35" s="278">
        <f t="shared" si="18"/>
        <v>0</v>
      </c>
      <c r="M35" s="278">
        <f t="shared" si="19"/>
        <v>0</v>
      </c>
      <c r="N35" s="278">
        <f t="shared" si="20"/>
        <v>0</v>
      </c>
      <c r="O35" s="278">
        <f t="shared" si="21"/>
        <v>0</v>
      </c>
      <c r="P35" s="689"/>
      <c r="Q35" s="691"/>
      <c r="R35" s="247"/>
    </row>
    <row r="36" spans="1:21" ht="18" customHeight="1" thickBot="1">
      <c r="A36" s="252"/>
      <c r="B36" s="686"/>
      <c r="C36" s="271"/>
      <c r="D36" s="293">
        <f t="shared" si="16"/>
        <v>0</v>
      </c>
      <c r="E36" s="272"/>
      <c r="F36" s="273"/>
      <c r="G36" s="272"/>
      <c r="H36" s="269"/>
      <c r="I36" s="280">
        <f t="shared" si="17"/>
        <v>0</v>
      </c>
      <c r="J36" s="282">
        <f t="shared" si="22"/>
        <v>0</v>
      </c>
      <c r="K36" s="267"/>
      <c r="L36" s="280">
        <f t="shared" si="18"/>
        <v>0</v>
      </c>
      <c r="M36" s="280">
        <f t="shared" si="19"/>
        <v>0</v>
      </c>
      <c r="N36" s="280">
        <f t="shared" si="20"/>
        <v>0</v>
      </c>
      <c r="O36" s="278">
        <f t="shared" si="21"/>
        <v>0</v>
      </c>
      <c r="P36" s="689"/>
      <c r="Q36" s="692"/>
      <c r="R36" s="247"/>
    </row>
    <row r="37" spans="1:21" ht="18" customHeight="1" thickTop="1" thickBot="1">
      <c r="A37" s="252"/>
      <c r="B37" s="687"/>
      <c r="C37" s="270"/>
      <c r="D37" s="286">
        <f>SUM(D31:D36)</f>
        <v>0</v>
      </c>
      <c r="E37" s="286">
        <f>SUM(E31:E36)</f>
        <v>0</v>
      </c>
      <c r="F37" s="287"/>
      <c r="G37" s="288">
        <f>SUM(G31:G36)</f>
        <v>0</v>
      </c>
      <c r="H37" s="287"/>
      <c r="I37" s="286">
        <f>SUM(I31:I36)</f>
        <v>0</v>
      </c>
      <c r="J37" s="286">
        <f>SUM(J31:J36)</f>
        <v>0</v>
      </c>
      <c r="K37" s="286">
        <f>SUM(K31:K36)</f>
        <v>0</v>
      </c>
      <c r="L37" s="289"/>
      <c r="M37" s="290">
        <f>SUM(M31:M36)</f>
        <v>0</v>
      </c>
      <c r="N37" s="290">
        <f t="shared" ref="N37:O37" si="23">SUM(N31:N36)</f>
        <v>0</v>
      </c>
      <c r="O37" s="290">
        <f t="shared" si="23"/>
        <v>0</v>
      </c>
      <c r="P37" s="292">
        <f>SUM(P31:P36)</f>
        <v>0</v>
      </c>
      <c r="Q37" s="292">
        <f>SUM(Q31:Q36)</f>
        <v>0</v>
      </c>
      <c r="R37" s="247"/>
      <c r="T37" s="284">
        <f>SUM(T31:T36)</f>
        <v>0</v>
      </c>
      <c r="U37" s="284">
        <f>T37*1.1</f>
        <v>0</v>
      </c>
    </row>
    <row r="38" spans="1:21" ht="18" customHeight="1" thickBot="1">
      <c r="D38" s="285">
        <f>ROUNDDOWN(D37/1000,0)</f>
        <v>0</v>
      </c>
      <c r="E38" s="285"/>
      <c r="F38" s="285"/>
      <c r="G38" s="285">
        <f>ROUNDDOWN(G37*1.1,0)</f>
        <v>0</v>
      </c>
      <c r="H38" s="285"/>
      <c r="I38" s="285"/>
      <c r="J38" s="285"/>
      <c r="K38" s="285"/>
      <c r="L38" s="285"/>
      <c r="M38" s="285"/>
      <c r="N38" s="285"/>
      <c r="O38" s="285"/>
      <c r="P38" s="285">
        <f>ROUNDDOWN(P37/1000,0)</f>
        <v>0</v>
      </c>
      <c r="Q38" s="285"/>
    </row>
    <row r="39" spans="1:21" ht="18" customHeight="1">
      <c r="B39" s="693" t="s">
        <v>211</v>
      </c>
      <c r="C39" s="695" t="s">
        <v>212</v>
      </c>
      <c r="D39" s="674" t="s">
        <v>213</v>
      </c>
      <c r="E39" s="674" t="s">
        <v>214</v>
      </c>
      <c r="F39" s="674" t="s">
        <v>193</v>
      </c>
      <c r="G39" s="674" t="s">
        <v>215</v>
      </c>
      <c r="H39" s="674" t="s">
        <v>216</v>
      </c>
      <c r="I39" s="676" t="s">
        <v>217</v>
      </c>
      <c r="J39" s="674" t="s">
        <v>218</v>
      </c>
      <c r="K39" s="674" t="s">
        <v>219</v>
      </c>
      <c r="L39" s="676" t="s">
        <v>220</v>
      </c>
      <c r="M39" s="674" t="s">
        <v>257</v>
      </c>
      <c r="N39" s="678" t="s">
        <v>221</v>
      </c>
      <c r="O39" s="679"/>
      <c r="P39" s="680" t="s">
        <v>222</v>
      </c>
      <c r="Q39" s="682" t="s">
        <v>365</v>
      </c>
      <c r="R39" s="240"/>
    </row>
    <row r="40" spans="1:21" ht="18" customHeight="1" thickBot="1">
      <c r="B40" s="694"/>
      <c r="C40" s="696"/>
      <c r="D40" s="675"/>
      <c r="E40" s="675"/>
      <c r="F40" s="675"/>
      <c r="G40" s="675"/>
      <c r="H40" s="675"/>
      <c r="I40" s="697"/>
      <c r="J40" s="698"/>
      <c r="K40" s="675"/>
      <c r="L40" s="677"/>
      <c r="M40" s="675"/>
      <c r="N40" s="251" t="s">
        <v>208</v>
      </c>
      <c r="O40" s="251" t="s">
        <v>30</v>
      </c>
      <c r="P40" s="681"/>
      <c r="Q40" s="683"/>
      <c r="R40" s="242"/>
      <c r="S40" s="684" t="s">
        <v>223</v>
      </c>
      <c r="T40" s="684"/>
    </row>
    <row r="41" spans="1:21" ht="18" customHeight="1">
      <c r="A41" s="252"/>
      <c r="B41" s="685"/>
      <c r="C41" s="253"/>
      <c r="D41" s="277">
        <f t="shared" ref="D41:D46" si="24">ROUNDDOWN($E41*1.1,0)</f>
        <v>0</v>
      </c>
      <c r="E41" s="254"/>
      <c r="F41" s="255"/>
      <c r="G41" s="254"/>
      <c r="H41" s="256"/>
      <c r="I41" s="277">
        <f t="shared" ref="I41:I46" si="25">IF($F41=$U$10,$E41-G41-K41,D41-G41*1.1-J41)</f>
        <v>0</v>
      </c>
      <c r="J41" s="281">
        <f>K41*1.1</f>
        <v>0</v>
      </c>
      <c r="K41" s="254"/>
      <c r="L41" s="277">
        <f t="shared" ref="L41:L46" si="26">IF($H41=$W$10,0,ROUND(I41*0.1,0))</f>
        <v>0</v>
      </c>
      <c r="M41" s="277">
        <f t="shared" ref="M41:M46" si="27">IF($F41=$U$10,MIN(K41:L41),MIN(J41,L41))</f>
        <v>0</v>
      </c>
      <c r="N41" s="283">
        <f t="shared" ref="N41:N46" si="28">IF(F41=U$11,I41+M41,ROUND((I41+M41)*1.1,0))</f>
        <v>0</v>
      </c>
      <c r="O41" s="283">
        <f t="shared" ref="O41:O46" si="29">IF(F41=U$10,I41+M41,ROUND((I41+M41)/1.1,0))</f>
        <v>0</v>
      </c>
      <c r="P41" s="688">
        <f>SUM(I41:I46)+SUM(M41:M46)</f>
        <v>0</v>
      </c>
      <c r="Q41" s="690">
        <f>IF(F41=U$10,K47-M47,J47-M47)</f>
        <v>0</v>
      </c>
      <c r="R41" s="247"/>
      <c r="S41" s="247"/>
    </row>
    <row r="42" spans="1:21" ht="18" customHeight="1">
      <c r="A42" s="252"/>
      <c r="B42" s="686"/>
      <c r="C42" s="259"/>
      <c r="D42" s="278">
        <f t="shared" si="24"/>
        <v>0</v>
      </c>
      <c r="E42" s="260"/>
      <c r="F42" s="261"/>
      <c r="G42" s="260"/>
      <c r="H42" s="262"/>
      <c r="I42" s="278">
        <f t="shared" si="25"/>
        <v>0</v>
      </c>
      <c r="J42" s="278">
        <f t="shared" ref="J42:J46" si="30">K42*1.1</f>
        <v>0</v>
      </c>
      <c r="K42" s="260"/>
      <c r="L42" s="278">
        <f t="shared" si="26"/>
        <v>0</v>
      </c>
      <c r="M42" s="278">
        <f t="shared" si="27"/>
        <v>0</v>
      </c>
      <c r="N42" s="278">
        <f t="shared" si="28"/>
        <v>0</v>
      </c>
      <c r="O42" s="278">
        <f t="shared" si="29"/>
        <v>0</v>
      </c>
      <c r="P42" s="689"/>
      <c r="Q42" s="691"/>
      <c r="R42" s="247"/>
      <c r="S42" s="247"/>
    </row>
    <row r="43" spans="1:21" ht="18" customHeight="1">
      <c r="A43" s="252"/>
      <c r="B43" s="686"/>
      <c r="C43" s="259"/>
      <c r="D43" s="279">
        <f t="shared" si="24"/>
        <v>0</v>
      </c>
      <c r="E43" s="263"/>
      <c r="F43" s="264"/>
      <c r="G43" s="263"/>
      <c r="H43" s="262"/>
      <c r="I43" s="279">
        <f t="shared" si="25"/>
        <v>0</v>
      </c>
      <c r="J43" s="278">
        <f t="shared" si="30"/>
        <v>0</v>
      </c>
      <c r="K43" s="260"/>
      <c r="L43" s="278">
        <f t="shared" si="26"/>
        <v>0</v>
      </c>
      <c r="M43" s="278">
        <f t="shared" si="27"/>
        <v>0</v>
      </c>
      <c r="N43" s="278">
        <f t="shared" si="28"/>
        <v>0</v>
      </c>
      <c r="O43" s="278">
        <f t="shared" si="29"/>
        <v>0</v>
      </c>
      <c r="P43" s="689"/>
      <c r="Q43" s="691"/>
      <c r="R43" s="247"/>
      <c r="S43" s="247"/>
    </row>
    <row r="44" spans="1:21" ht="18" customHeight="1">
      <c r="A44" s="252"/>
      <c r="B44" s="686"/>
      <c r="C44" s="265"/>
      <c r="D44" s="278">
        <f t="shared" si="24"/>
        <v>0</v>
      </c>
      <c r="E44" s="260"/>
      <c r="F44" s="261"/>
      <c r="G44" s="260"/>
      <c r="H44" s="262"/>
      <c r="I44" s="278">
        <f t="shared" si="25"/>
        <v>0</v>
      </c>
      <c r="J44" s="278">
        <f t="shared" si="30"/>
        <v>0</v>
      </c>
      <c r="K44" s="260"/>
      <c r="L44" s="278">
        <f t="shared" si="26"/>
        <v>0</v>
      </c>
      <c r="M44" s="278">
        <f t="shared" si="27"/>
        <v>0</v>
      </c>
      <c r="N44" s="278">
        <f t="shared" si="28"/>
        <v>0</v>
      </c>
      <c r="O44" s="278">
        <f t="shared" si="29"/>
        <v>0</v>
      </c>
      <c r="P44" s="689"/>
      <c r="Q44" s="691"/>
      <c r="R44" s="247"/>
      <c r="S44" s="247"/>
    </row>
    <row r="45" spans="1:21" ht="18" customHeight="1">
      <c r="A45" s="252"/>
      <c r="B45" s="686"/>
      <c r="C45" s="265"/>
      <c r="D45" s="278">
        <f t="shared" si="24"/>
        <v>0</v>
      </c>
      <c r="E45" s="260"/>
      <c r="F45" s="261"/>
      <c r="G45" s="260"/>
      <c r="H45" s="262"/>
      <c r="I45" s="278">
        <f t="shared" si="25"/>
        <v>0</v>
      </c>
      <c r="J45" s="278">
        <f t="shared" si="30"/>
        <v>0</v>
      </c>
      <c r="K45" s="260"/>
      <c r="L45" s="278">
        <f t="shared" si="26"/>
        <v>0</v>
      </c>
      <c r="M45" s="278">
        <f t="shared" si="27"/>
        <v>0</v>
      </c>
      <c r="N45" s="278">
        <f t="shared" si="28"/>
        <v>0</v>
      </c>
      <c r="O45" s="278">
        <f t="shared" si="29"/>
        <v>0</v>
      </c>
      <c r="P45" s="689"/>
      <c r="Q45" s="691"/>
      <c r="R45" s="247"/>
      <c r="S45" s="247"/>
    </row>
    <row r="46" spans="1:21" ht="18" customHeight="1" thickBot="1">
      <c r="A46" s="252"/>
      <c r="B46" s="686"/>
      <c r="C46" s="271"/>
      <c r="D46" s="293">
        <f t="shared" si="24"/>
        <v>0</v>
      </c>
      <c r="E46" s="272"/>
      <c r="F46" s="273"/>
      <c r="G46" s="272"/>
      <c r="H46" s="269"/>
      <c r="I46" s="280">
        <f t="shared" si="25"/>
        <v>0</v>
      </c>
      <c r="J46" s="282">
        <f t="shared" si="30"/>
        <v>0</v>
      </c>
      <c r="K46" s="267"/>
      <c r="L46" s="280">
        <f t="shared" si="26"/>
        <v>0</v>
      </c>
      <c r="M46" s="280">
        <f t="shared" si="27"/>
        <v>0</v>
      </c>
      <c r="N46" s="280">
        <f t="shared" si="28"/>
        <v>0</v>
      </c>
      <c r="O46" s="278">
        <f t="shared" si="29"/>
        <v>0</v>
      </c>
      <c r="P46" s="689"/>
      <c r="Q46" s="692"/>
      <c r="R46" s="247"/>
      <c r="S46" s="247"/>
    </row>
    <row r="47" spans="1:21" ht="18" customHeight="1" thickTop="1" thickBot="1">
      <c r="A47" s="252"/>
      <c r="B47" s="687"/>
      <c r="C47" s="270"/>
      <c r="D47" s="286">
        <f>SUM(D41:D46)</f>
        <v>0</v>
      </c>
      <c r="E47" s="286">
        <f>SUM(E41:E46)</f>
        <v>0</v>
      </c>
      <c r="F47" s="287"/>
      <c r="G47" s="288">
        <f>SUM(G41:G46)</f>
        <v>0</v>
      </c>
      <c r="H47" s="287"/>
      <c r="I47" s="286">
        <f>SUM(I41:I46)</f>
        <v>0</v>
      </c>
      <c r="J47" s="286">
        <f>SUM(J41:J46)</f>
        <v>0</v>
      </c>
      <c r="K47" s="286">
        <f>SUM(K41:K46)</f>
        <v>0</v>
      </c>
      <c r="L47" s="289"/>
      <c r="M47" s="290">
        <f>SUM(M41:M46)</f>
        <v>0</v>
      </c>
      <c r="N47" s="290">
        <f t="shared" ref="N47:O47" si="31">SUM(N41:N46)</f>
        <v>0</v>
      </c>
      <c r="O47" s="290">
        <f t="shared" si="31"/>
        <v>0</v>
      </c>
      <c r="P47" s="292">
        <f>SUM(P41:P46)</f>
        <v>0</v>
      </c>
      <c r="Q47" s="292">
        <f>SUM(Q41:Q46)</f>
        <v>0</v>
      </c>
      <c r="R47" s="247"/>
      <c r="S47" s="247"/>
      <c r="T47" s="284">
        <f>SUM(T41:T46)</f>
        <v>0</v>
      </c>
      <c r="U47" s="284">
        <f>T47*1.1</f>
        <v>0</v>
      </c>
    </row>
    <row r="48" spans="1:21" ht="18" customHeight="1" thickBot="1">
      <c r="D48" s="285">
        <f>ROUNDDOWN(D47/1000,0)</f>
        <v>0</v>
      </c>
      <c r="E48" s="285"/>
      <c r="F48" s="285"/>
      <c r="G48" s="285">
        <f>ROUNDDOWN(G47*1.1,0)</f>
        <v>0</v>
      </c>
      <c r="H48" s="285"/>
      <c r="I48" s="285"/>
      <c r="J48" s="285"/>
      <c r="K48" s="285"/>
      <c r="L48" s="285"/>
      <c r="M48" s="285"/>
      <c r="N48" s="285"/>
      <c r="O48" s="285"/>
      <c r="P48" s="285">
        <f>ROUNDDOWN(P47/1000,0)</f>
        <v>0</v>
      </c>
      <c r="Q48" s="285"/>
    </row>
    <row r="49" spans="1:21" ht="18" customHeight="1">
      <c r="B49" s="693" t="s">
        <v>211</v>
      </c>
      <c r="C49" s="695" t="s">
        <v>212</v>
      </c>
      <c r="D49" s="674" t="s">
        <v>213</v>
      </c>
      <c r="E49" s="674" t="s">
        <v>214</v>
      </c>
      <c r="F49" s="674" t="s">
        <v>193</v>
      </c>
      <c r="G49" s="674" t="s">
        <v>215</v>
      </c>
      <c r="H49" s="674" t="s">
        <v>216</v>
      </c>
      <c r="I49" s="676" t="s">
        <v>217</v>
      </c>
      <c r="J49" s="674" t="s">
        <v>218</v>
      </c>
      <c r="K49" s="674" t="s">
        <v>219</v>
      </c>
      <c r="L49" s="676" t="s">
        <v>220</v>
      </c>
      <c r="M49" s="674" t="s">
        <v>257</v>
      </c>
      <c r="N49" s="678" t="s">
        <v>221</v>
      </c>
      <c r="O49" s="679"/>
      <c r="P49" s="680" t="s">
        <v>222</v>
      </c>
      <c r="Q49" s="682" t="s">
        <v>365</v>
      </c>
      <c r="R49" s="240"/>
    </row>
    <row r="50" spans="1:21" ht="18" customHeight="1" thickBot="1">
      <c r="B50" s="694"/>
      <c r="C50" s="696"/>
      <c r="D50" s="675"/>
      <c r="E50" s="675"/>
      <c r="F50" s="675"/>
      <c r="G50" s="675"/>
      <c r="H50" s="675"/>
      <c r="I50" s="697"/>
      <c r="J50" s="698"/>
      <c r="K50" s="675"/>
      <c r="L50" s="677"/>
      <c r="M50" s="675"/>
      <c r="N50" s="251" t="s">
        <v>208</v>
      </c>
      <c r="O50" s="251" t="s">
        <v>30</v>
      </c>
      <c r="P50" s="681"/>
      <c r="Q50" s="683"/>
      <c r="R50" s="242"/>
      <c r="S50" s="684" t="s">
        <v>223</v>
      </c>
      <c r="T50" s="684"/>
    </row>
    <row r="51" spans="1:21" ht="18" customHeight="1">
      <c r="A51" s="252"/>
      <c r="B51" s="685"/>
      <c r="C51" s="253"/>
      <c r="D51" s="277">
        <f t="shared" ref="D51:D56" si="32">ROUNDDOWN($E51*1.1,0)</f>
        <v>0</v>
      </c>
      <c r="E51" s="254"/>
      <c r="F51" s="255"/>
      <c r="G51" s="254"/>
      <c r="H51" s="256"/>
      <c r="I51" s="277">
        <f t="shared" ref="I51:I56" si="33">IF($F51=$U$10,$E51-G51-K51,D51-G51*1.1-J51)</f>
        <v>0</v>
      </c>
      <c r="J51" s="281">
        <f>K51*1.1</f>
        <v>0</v>
      </c>
      <c r="K51" s="254"/>
      <c r="L51" s="277">
        <f t="shared" ref="L51:L56" si="34">IF($H51=$W$10,0,ROUND(I51*0.1,0))</f>
        <v>0</v>
      </c>
      <c r="M51" s="277">
        <f t="shared" ref="M51:M56" si="35">IF($F51=$U$10,MIN(K51:L51),MIN(J51,L51))</f>
        <v>0</v>
      </c>
      <c r="N51" s="283">
        <f t="shared" ref="N51:N56" si="36">IF(F51=U$11,I51+M51,ROUND((I51+M51)*1.1,0))</f>
        <v>0</v>
      </c>
      <c r="O51" s="283">
        <f t="shared" ref="O51:O56" si="37">IF(F51=U$10,I51+M51,ROUND((I51+M51)/1.1,0))</f>
        <v>0</v>
      </c>
      <c r="P51" s="688">
        <f>SUM(I51:I56)+SUM(M51:M56)</f>
        <v>0</v>
      </c>
      <c r="Q51" s="690">
        <f>IF(F51=U$10,K57-M57,J57-M57)</f>
        <v>0</v>
      </c>
      <c r="R51" s="247"/>
      <c r="S51" s="247"/>
    </row>
    <row r="52" spans="1:21" ht="18" customHeight="1">
      <c r="A52" s="252"/>
      <c r="B52" s="686"/>
      <c r="C52" s="259"/>
      <c r="D52" s="278">
        <f t="shared" si="32"/>
        <v>0</v>
      </c>
      <c r="E52" s="260"/>
      <c r="F52" s="261"/>
      <c r="G52" s="260"/>
      <c r="H52" s="262"/>
      <c r="I52" s="278">
        <f t="shared" si="33"/>
        <v>0</v>
      </c>
      <c r="J52" s="278">
        <f t="shared" ref="J52:J56" si="38">K52*1.1</f>
        <v>0</v>
      </c>
      <c r="K52" s="260"/>
      <c r="L52" s="278">
        <f t="shared" si="34"/>
        <v>0</v>
      </c>
      <c r="M52" s="278">
        <f t="shared" si="35"/>
        <v>0</v>
      </c>
      <c r="N52" s="278">
        <f t="shared" si="36"/>
        <v>0</v>
      </c>
      <c r="O52" s="278">
        <f t="shared" si="37"/>
        <v>0</v>
      </c>
      <c r="P52" s="689"/>
      <c r="Q52" s="691"/>
      <c r="R52" s="247"/>
      <c r="S52" s="247"/>
    </row>
    <row r="53" spans="1:21" ht="18" customHeight="1">
      <c r="A53" s="252"/>
      <c r="B53" s="686"/>
      <c r="C53" s="259"/>
      <c r="D53" s="279">
        <f t="shared" si="32"/>
        <v>0</v>
      </c>
      <c r="E53" s="263"/>
      <c r="F53" s="264"/>
      <c r="G53" s="263"/>
      <c r="H53" s="262"/>
      <c r="I53" s="279">
        <f t="shared" si="33"/>
        <v>0</v>
      </c>
      <c r="J53" s="278">
        <f t="shared" si="38"/>
        <v>0</v>
      </c>
      <c r="K53" s="260"/>
      <c r="L53" s="278">
        <f t="shared" si="34"/>
        <v>0</v>
      </c>
      <c r="M53" s="278">
        <f t="shared" si="35"/>
        <v>0</v>
      </c>
      <c r="N53" s="278">
        <f t="shared" si="36"/>
        <v>0</v>
      </c>
      <c r="O53" s="278">
        <f t="shared" si="37"/>
        <v>0</v>
      </c>
      <c r="P53" s="689"/>
      <c r="Q53" s="691"/>
      <c r="R53" s="247"/>
      <c r="S53" s="247"/>
    </row>
    <row r="54" spans="1:21" ht="18" customHeight="1">
      <c r="A54" s="252"/>
      <c r="B54" s="686"/>
      <c r="C54" s="265"/>
      <c r="D54" s="278">
        <f t="shared" si="32"/>
        <v>0</v>
      </c>
      <c r="E54" s="260"/>
      <c r="F54" s="261"/>
      <c r="G54" s="260"/>
      <c r="H54" s="262"/>
      <c r="I54" s="278">
        <f t="shared" si="33"/>
        <v>0</v>
      </c>
      <c r="J54" s="278">
        <f t="shared" si="38"/>
        <v>0</v>
      </c>
      <c r="K54" s="260"/>
      <c r="L54" s="278">
        <f t="shared" si="34"/>
        <v>0</v>
      </c>
      <c r="M54" s="278">
        <f t="shared" si="35"/>
        <v>0</v>
      </c>
      <c r="N54" s="278">
        <f t="shared" si="36"/>
        <v>0</v>
      </c>
      <c r="O54" s="278">
        <f t="shared" si="37"/>
        <v>0</v>
      </c>
      <c r="P54" s="689"/>
      <c r="Q54" s="691"/>
      <c r="R54" s="247"/>
      <c r="S54" s="247"/>
    </row>
    <row r="55" spans="1:21" ht="18" customHeight="1">
      <c r="A55" s="252"/>
      <c r="B55" s="686"/>
      <c r="C55" s="265"/>
      <c r="D55" s="278">
        <f t="shared" si="32"/>
        <v>0</v>
      </c>
      <c r="E55" s="260"/>
      <c r="F55" s="261"/>
      <c r="G55" s="260"/>
      <c r="H55" s="262"/>
      <c r="I55" s="278">
        <f t="shared" si="33"/>
        <v>0</v>
      </c>
      <c r="J55" s="278">
        <f t="shared" si="38"/>
        <v>0</v>
      </c>
      <c r="K55" s="260"/>
      <c r="L55" s="278">
        <f t="shared" si="34"/>
        <v>0</v>
      </c>
      <c r="M55" s="278">
        <f t="shared" si="35"/>
        <v>0</v>
      </c>
      <c r="N55" s="278">
        <f t="shared" si="36"/>
        <v>0</v>
      </c>
      <c r="O55" s="278">
        <f t="shared" si="37"/>
        <v>0</v>
      </c>
      <c r="P55" s="689"/>
      <c r="Q55" s="691"/>
      <c r="R55" s="247"/>
      <c r="S55" s="247"/>
    </row>
    <row r="56" spans="1:21" ht="18" customHeight="1" thickBot="1">
      <c r="A56" s="252"/>
      <c r="B56" s="686"/>
      <c r="C56" s="271"/>
      <c r="D56" s="293">
        <f t="shared" si="32"/>
        <v>0</v>
      </c>
      <c r="E56" s="272"/>
      <c r="F56" s="273"/>
      <c r="G56" s="272"/>
      <c r="H56" s="269"/>
      <c r="I56" s="280">
        <f t="shared" si="33"/>
        <v>0</v>
      </c>
      <c r="J56" s="282">
        <f t="shared" si="38"/>
        <v>0</v>
      </c>
      <c r="K56" s="267"/>
      <c r="L56" s="280">
        <f t="shared" si="34"/>
        <v>0</v>
      </c>
      <c r="M56" s="280">
        <f t="shared" si="35"/>
        <v>0</v>
      </c>
      <c r="N56" s="280">
        <f t="shared" si="36"/>
        <v>0</v>
      </c>
      <c r="O56" s="278">
        <f t="shared" si="37"/>
        <v>0</v>
      </c>
      <c r="P56" s="689"/>
      <c r="Q56" s="692"/>
      <c r="R56" s="247"/>
      <c r="S56" s="247"/>
    </row>
    <row r="57" spans="1:21" ht="18" customHeight="1" thickTop="1" thickBot="1">
      <c r="A57" s="252"/>
      <c r="B57" s="687"/>
      <c r="C57" s="270"/>
      <c r="D57" s="286">
        <f>SUM(D51:D56)</f>
        <v>0</v>
      </c>
      <c r="E57" s="286">
        <f>SUM(E51:E56)</f>
        <v>0</v>
      </c>
      <c r="F57" s="287"/>
      <c r="G57" s="288">
        <f>SUM(G51:G56)</f>
        <v>0</v>
      </c>
      <c r="H57" s="287"/>
      <c r="I57" s="286">
        <f>SUM(I51:I56)</f>
        <v>0</v>
      </c>
      <c r="J57" s="286">
        <f>SUM(J51:J56)</f>
        <v>0</v>
      </c>
      <c r="K57" s="286">
        <f>SUM(K51:K56)</f>
        <v>0</v>
      </c>
      <c r="L57" s="289"/>
      <c r="M57" s="290">
        <f>SUM(M51:M56)</f>
        <v>0</v>
      </c>
      <c r="N57" s="290">
        <f t="shared" ref="N57:O57" si="39">SUM(N51:N56)</f>
        <v>0</v>
      </c>
      <c r="O57" s="290">
        <f t="shared" si="39"/>
        <v>0</v>
      </c>
      <c r="P57" s="292">
        <f>SUM(P51:P56)</f>
        <v>0</v>
      </c>
      <c r="Q57" s="292">
        <f>SUM(Q51:Q56)</f>
        <v>0</v>
      </c>
      <c r="R57" s="247"/>
      <c r="S57" s="247"/>
      <c r="T57" s="284">
        <f>SUM(T51:T56)</f>
        <v>0</v>
      </c>
      <c r="U57" s="284">
        <f>T57*1.1</f>
        <v>0</v>
      </c>
    </row>
    <row r="58" spans="1:21" ht="18" customHeight="1" thickBot="1">
      <c r="D58" s="285">
        <f>ROUNDDOWN(D57/1000,0)</f>
        <v>0</v>
      </c>
      <c r="E58" s="285"/>
      <c r="F58" s="285"/>
      <c r="G58" s="285">
        <f>ROUNDDOWN(G57*1.1,0)</f>
        <v>0</v>
      </c>
      <c r="H58" s="285"/>
      <c r="I58" s="285"/>
      <c r="J58" s="285"/>
      <c r="K58" s="285"/>
      <c r="L58" s="285"/>
      <c r="M58" s="285"/>
      <c r="N58" s="285"/>
      <c r="O58" s="285"/>
      <c r="P58" s="285">
        <f>ROUNDDOWN(P57/1000,0)</f>
        <v>0</v>
      </c>
      <c r="Q58" s="285"/>
    </row>
    <row r="59" spans="1:21" ht="18" customHeight="1">
      <c r="B59" s="693" t="s">
        <v>211</v>
      </c>
      <c r="C59" s="695" t="s">
        <v>212</v>
      </c>
      <c r="D59" s="674" t="s">
        <v>213</v>
      </c>
      <c r="E59" s="674" t="s">
        <v>214</v>
      </c>
      <c r="F59" s="674" t="s">
        <v>193</v>
      </c>
      <c r="G59" s="674" t="s">
        <v>215</v>
      </c>
      <c r="H59" s="674" t="s">
        <v>216</v>
      </c>
      <c r="I59" s="676" t="s">
        <v>217</v>
      </c>
      <c r="J59" s="674" t="s">
        <v>218</v>
      </c>
      <c r="K59" s="674" t="s">
        <v>219</v>
      </c>
      <c r="L59" s="676" t="s">
        <v>220</v>
      </c>
      <c r="M59" s="674" t="s">
        <v>257</v>
      </c>
      <c r="N59" s="678" t="s">
        <v>221</v>
      </c>
      <c r="O59" s="679"/>
      <c r="P59" s="680" t="s">
        <v>222</v>
      </c>
      <c r="Q59" s="682" t="s">
        <v>365</v>
      </c>
      <c r="R59" s="240"/>
    </row>
    <row r="60" spans="1:21" ht="18" customHeight="1" thickBot="1">
      <c r="B60" s="694"/>
      <c r="C60" s="696"/>
      <c r="D60" s="675"/>
      <c r="E60" s="675"/>
      <c r="F60" s="675"/>
      <c r="G60" s="675"/>
      <c r="H60" s="675"/>
      <c r="I60" s="697"/>
      <c r="J60" s="698"/>
      <c r="K60" s="675"/>
      <c r="L60" s="677"/>
      <c r="M60" s="675"/>
      <c r="N60" s="251" t="s">
        <v>208</v>
      </c>
      <c r="O60" s="251" t="s">
        <v>30</v>
      </c>
      <c r="P60" s="681"/>
      <c r="Q60" s="683"/>
      <c r="R60" s="242"/>
      <c r="S60" s="684" t="s">
        <v>223</v>
      </c>
      <c r="T60" s="684"/>
    </row>
    <row r="61" spans="1:21" ht="18" customHeight="1">
      <c r="A61" s="252"/>
      <c r="B61" s="685"/>
      <c r="C61" s="253"/>
      <c r="D61" s="277">
        <f t="shared" ref="D61:D66" si="40">ROUNDDOWN($E61*1.1,0)</f>
        <v>0</v>
      </c>
      <c r="E61" s="254"/>
      <c r="F61" s="255"/>
      <c r="G61" s="254"/>
      <c r="H61" s="256"/>
      <c r="I61" s="277">
        <f t="shared" ref="I61:I66" si="41">IF($F61=$U$10,$E61-G61-K61,D61-G61*1.1-J61)</f>
        <v>0</v>
      </c>
      <c r="J61" s="281">
        <f>K61*1.1</f>
        <v>0</v>
      </c>
      <c r="K61" s="254"/>
      <c r="L61" s="277">
        <f t="shared" ref="L61:L66" si="42">IF($H61=$W$10,0,ROUND(I61*0.1,0))</f>
        <v>0</v>
      </c>
      <c r="M61" s="277">
        <f t="shared" ref="M61:M66" si="43">IF($F61=$U$10,MIN(K61:L61),MIN(J61,L61))</f>
        <v>0</v>
      </c>
      <c r="N61" s="283">
        <f t="shared" ref="N61:N66" si="44">IF(F61=U$11,I61+M61,ROUND((I61+M61)*1.1,0))</f>
        <v>0</v>
      </c>
      <c r="O61" s="283">
        <f t="shared" ref="O61:O66" si="45">IF(F61=U$10,I61+M61,ROUND((I61+M61)/1.1,0))</f>
        <v>0</v>
      </c>
      <c r="P61" s="688">
        <f>SUM(I61:I66)+SUM(M61:M66)</f>
        <v>0</v>
      </c>
      <c r="Q61" s="690">
        <f>IF(F61=U$10,K67-M67,J67-M67)</f>
        <v>0</v>
      </c>
      <c r="R61" s="247"/>
      <c r="S61" s="247"/>
    </row>
    <row r="62" spans="1:21" ht="18" customHeight="1">
      <c r="A62" s="252"/>
      <c r="B62" s="686"/>
      <c r="C62" s="259"/>
      <c r="D62" s="278">
        <f t="shared" si="40"/>
        <v>0</v>
      </c>
      <c r="E62" s="260"/>
      <c r="F62" s="261"/>
      <c r="G62" s="260"/>
      <c r="H62" s="262"/>
      <c r="I62" s="278">
        <f t="shared" si="41"/>
        <v>0</v>
      </c>
      <c r="J62" s="278">
        <f t="shared" ref="J62:J66" si="46">K62*1.1</f>
        <v>0</v>
      </c>
      <c r="K62" s="260"/>
      <c r="L62" s="278">
        <f t="shared" si="42"/>
        <v>0</v>
      </c>
      <c r="M62" s="278">
        <f t="shared" si="43"/>
        <v>0</v>
      </c>
      <c r="N62" s="278">
        <f t="shared" si="44"/>
        <v>0</v>
      </c>
      <c r="O62" s="278">
        <f t="shared" si="45"/>
        <v>0</v>
      </c>
      <c r="P62" s="689"/>
      <c r="Q62" s="691"/>
      <c r="R62" s="247"/>
      <c r="S62" s="247"/>
    </row>
    <row r="63" spans="1:21" ht="18" customHeight="1">
      <c r="A63" s="252"/>
      <c r="B63" s="686"/>
      <c r="C63" s="259"/>
      <c r="D63" s="279">
        <f t="shared" si="40"/>
        <v>0</v>
      </c>
      <c r="E63" s="263"/>
      <c r="F63" s="264"/>
      <c r="G63" s="263"/>
      <c r="H63" s="262"/>
      <c r="I63" s="279">
        <f t="shared" si="41"/>
        <v>0</v>
      </c>
      <c r="J63" s="278">
        <f t="shared" si="46"/>
        <v>0</v>
      </c>
      <c r="K63" s="260"/>
      <c r="L63" s="278">
        <f t="shared" si="42"/>
        <v>0</v>
      </c>
      <c r="M63" s="278">
        <f t="shared" si="43"/>
        <v>0</v>
      </c>
      <c r="N63" s="278">
        <f t="shared" si="44"/>
        <v>0</v>
      </c>
      <c r="O63" s="278">
        <f t="shared" si="45"/>
        <v>0</v>
      </c>
      <c r="P63" s="689"/>
      <c r="Q63" s="691"/>
      <c r="R63" s="247"/>
      <c r="S63" s="247"/>
    </row>
    <row r="64" spans="1:21" ht="18" customHeight="1">
      <c r="A64" s="252"/>
      <c r="B64" s="686"/>
      <c r="C64" s="265"/>
      <c r="D64" s="278">
        <f t="shared" si="40"/>
        <v>0</v>
      </c>
      <c r="E64" s="260"/>
      <c r="F64" s="261"/>
      <c r="G64" s="260"/>
      <c r="H64" s="262"/>
      <c r="I64" s="278">
        <f t="shared" si="41"/>
        <v>0</v>
      </c>
      <c r="J64" s="278">
        <f t="shared" si="46"/>
        <v>0</v>
      </c>
      <c r="K64" s="260"/>
      <c r="L64" s="278">
        <f t="shared" si="42"/>
        <v>0</v>
      </c>
      <c r="M64" s="278">
        <f t="shared" si="43"/>
        <v>0</v>
      </c>
      <c r="N64" s="278">
        <f t="shared" si="44"/>
        <v>0</v>
      </c>
      <c r="O64" s="278">
        <f t="shared" si="45"/>
        <v>0</v>
      </c>
      <c r="P64" s="689"/>
      <c r="Q64" s="691"/>
      <c r="R64" s="247"/>
      <c r="S64" s="247"/>
    </row>
    <row r="65" spans="1:21" ht="18" customHeight="1">
      <c r="A65" s="252"/>
      <c r="B65" s="686"/>
      <c r="C65" s="265"/>
      <c r="D65" s="278">
        <f t="shared" si="40"/>
        <v>0</v>
      </c>
      <c r="E65" s="260"/>
      <c r="F65" s="261"/>
      <c r="G65" s="260"/>
      <c r="H65" s="262"/>
      <c r="I65" s="278">
        <f t="shared" si="41"/>
        <v>0</v>
      </c>
      <c r="J65" s="278">
        <f t="shared" si="46"/>
        <v>0</v>
      </c>
      <c r="K65" s="260"/>
      <c r="L65" s="278">
        <f t="shared" si="42"/>
        <v>0</v>
      </c>
      <c r="M65" s="278">
        <f t="shared" si="43"/>
        <v>0</v>
      </c>
      <c r="N65" s="278">
        <f t="shared" si="44"/>
        <v>0</v>
      </c>
      <c r="O65" s="278">
        <f t="shared" si="45"/>
        <v>0</v>
      </c>
      <c r="P65" s="689"/>
      <c r="Q65" s="691"/>
      <c r="R65" s="247"/>
      <c r="S65" s="247"/>
    </row>
    <row r="66" spans="1:21" ht="18" customHeight="1" thickBot="1">
      <c r="A66" s="252"/>
      <c r="B66" s="686"/>
      <c r="C66" s="271"/>
      <c r="D66" s="293">
        <f t="shared" si="40"/>
        <v>0</v>
      </c>
      <c r="E66" s="272"/>
      <c r="F66" s="273"/>
      <c r="G66" s="272"/>
      <c r="H66" s="269"/>
      <c r="I66" s="280">
        <f t="shared" si="41"/>
        <v>0</v>
      </c>
      <c r="J66" s="282">
        <f t="shared" si="46"/>
        <v>0</v>
      </c>
      <c r="K66" s="267"/>
      <c r="L66" s="280">
        <f t="shared" si="42"/>
        <v>0</v>
      </c>
      <c r="M66" s="280">
        <f t="shared" si="43"/>
        <v>0</v>
      </c>
      <c r="N66" s="280">
        <f t="shared" si="44"/>
        <v>0</v>
      </c>
      <c r="O66" s="278">
        <f t="shared" si="45"/>
        <v>0</v>
      </c>
      <c r="P66" s="689"/>
      <c r="Q66" s="692"/>
      <c r="R66" s="247"/>
      <c r="S66" s="247"/>
    </row>
    <row r="67" spans="1:21" ht="18" customHeight="1" thickTop="1" thickBot="1">
      <c r="A67" s="252"/>
      <c r="B67" s="687"/>
      <c r="C67" s="270"/>
      <c r="D67" s="286">
        <f>SUM(D61:D66)</f>
        <v>0</v>
      </c>
      <c r="E67" s="286">
        <f>SUM(E61:E66)</f>
        <v>0</v>
      </c>
      <c r="F67" s="287"/>
      <c r="G67" s="288">
        <f>SUM(G61:G66)</f>
        <v>0</v>
      </c>
      <c r="H67" s="287"/>
      <c r="I67" s="286">
        <f>SUM(I61:I66)</f>
        <v>0</v>
      </c>
      <c r="J67" s="286">
        <f>SUM(J61:J66)</f>
        <v>0</v>
      </c>
      <c r="K67" s="286">
        <f>SUM(K61:K66)</f>
        <v>0</v>
      </c>
      <c r="L67" s="289"/>
      <c r="M67" s="290">
        <f>SUM(M61:M66)</f>
        <v>0</v>
      </c>
      <c r="N67" s="290">
        <f t="shared" ref="N67:O67" si="47">SUM(N61:N66)</f>
        <v>0</v>
      </c>
      <c r="O67" s="290">
        <f t="shared" si="47"/>
        <v>0</v>
      </c>
      <c r="P67" s="292">
        <f>SUM(P61:P66)</f>
        <v>0</v>
      </c>
      <c r="Q67" s="292">
        <f>SUM(Q61:Q66)</f>
        <v>0</v>
      </c>
      <c r="R67" s="247"/>
      <c r="S67" s="247"/>
      <c r="T67" s="284">
        <f>SUM(T61:T66)</f>
        <v>0</v>
      </c>
      <c r="U67" s="284">
        <f>T67*1.1</f>
        <v>0</v>
      </c>
    </row>
    <row r="68" spans="1:21" ht="18" customHeight="1" thickBot="1">
      <c r="D68" s="285">
        <f>ROUNDDOWN(D67/1000,0)</f>
        <v>0</v>
      </c>
      <c r="E68" s="285"/>
      <c r="F68" s="285"/>
      <c r="G68" s="285">
        <f>ROUNDDOWN(G67*1.1,0)</f>
        <v>0</v>
      </c>
      <c r="H68" s="285"/>
      <c r="I68" s="285"/>
      <c r="J68" s="285"/>
      <c r="K68" s="285"/>
      <c r="L68" s="285"/>
      <c r="M68" s="285"/>
      <c r="N68" s="285"/>
      <c r="O68" s="285"/>
      <c r="P68" s="285">
        <f>ROUNDDOWN(P67/1000,0)</f>
        <v>0</v>
      </c>
      <c r="Q68" s="285"/>
    </row>
    <row r="69" spans="1:21" ht="18" customHeight="1">
      <c r="B69" s="693" t="s">
        <v>211</v>
      </c>
      <c r="C69" s="695" t="s">
        <v>212</v>
      </c>
      <c r="D69" s="674" t="s">
        <v>213</v>
      </c>
      <c r="E69" s="674" t="s">
        <v>214</v>
      </c>
      <c r="F69" s="674" t="s">
        <v>193</v>
      </c>
      <c r="G69" s="674" t="s">
        <v>215</v>
      </c>
      <c r="H69" s="674" t="s">
        <v>216</v>
      </c>
      <c r="I69" s="676" t="s">
        <v>217</v>
      </c>
      <c r="J69" s="674" t="s">
        <v>218</v>
      </c>
      <c r="K69" s="674" t="s">
        <v>219</v>
      </c>
      <c r="L69" s="676" t="s">
        <v>220</v>
      </c>
      <c r="M69" s="674" t="s">
        <v>257</v>
      </c>
      <c r="N69" s="678" t="s">
        <v>221</v>
      </c>
      <c r="O69" s="679"/>
      <c r="P69" s="680" t="s">
        <v>222</v>
      </c>
      <c r="Q69" s="682" t="s">
        <v>365</v>
      </c>
      <c r="R69" s="240"/>
    </row>
    <row r="70" spans="1:21" ht="18" customHeight="1" thickBot="1">
      <c r="B70" s="694"/>
      <c r="C70" s="696"/>
      <c r="D70" s="675"/>
      <c r="E70" s="675"/>
      <c r="F70" s="675"/>
      <c r="G70" s="675"/>
      <c r="H70" s="675"/>
      <c r="I70" s="697"/>
      <c r="J70" s="698"/>
      <c r="K70" s="675"/>
      <c r="L70" s="677"/>
      <c r="M70" s="675"/>
      <c r="N70" s="251" t="s">
        <v>208</v>
      </c>
      <c r="O70" s="251" t="s">
        <v>30</v>
      </c>
      <c r="P70" s="681"/>
      <c r="Q70" s="683"/>
      <c r="R70" s="242"/>
      <c r="S70" s="684" t="s">
        <v>223</v>
      </c>
      <c r="T70" s="684"/>
    </row>
    <row r="71" spans="1:21" ht="18" customHeight="1">
      <c r="A71" s="252"/>
      <c r="B71" s="685"/>
      <c r="C71" s="253"/>
      <c r="D71" s="277">
        <f t="shared" ref="D71:D76" si="48">ROUNDDOWN($E71*1.1,0)</f>
        <v>0</v>
      </c>
      <c r="E71" s="254"/>
      <c r="F71" s="255"/>
      <c r="G71" s="254"/>
      <c r="H71" s="256"/>
      <c r="I71" s="277">
        <f t="shared" ref="I71:I76" si="49">IF($F71=$U$10,$E71-G71-K71,D71-G71*1.1-J71)</f>
        <v>0</v>
      </c>
      <c r="J71" s="281">
        <f>K71*1.1</f>
        <v>0</v>
      </c>
      <c r="K71" s="254"/>
      <c r="L71" s="277">
        <f t="shared" ref="L71:L76" si="50">IF($H71=$W$10,0,ROUND(I71*0.1,0))</f>
        <v>0</v>
      </c>
      <c r="M71" s="277">
        <f t="shared" ref="M71:M76" si="51">IF($F71=$U$10,MIN(K71:L71),MIN(J71,L71))</f>
        <v>0</v>
      </c>
      <c r="N71" s="283">
        <f t="shared" ref="N71:N76" si="52">IF(F71=U$11,I71+M71,ROUND((I71+M71)*1.1,0))</f>
        <v>0</v>
      </c>
      <c r="O71" s="283">
        <f t="shared" ref="O71:O76" si="53">IF(F71=U$10,I71+M71,ROUND((I71+M71)/1.1,0))</f>
        <v>0</v>
      </c>
      <c r="P71" s="688">
        <f>SUM(I71:I76)+SUM(M71:M76)</f>
        <v>0</v>
      </c>
      <c r="Q71" s="690">
        <f>IF(F71=U$10,K77-M77,J77-M77)</f>
        <v>0</v>
      </c>
      <c r="R71" s="247"/>
      <c r="S71" s="247"/>
    </row>
    <row r="72" spans="1:21" ht="18" customHeight="1">
      <c r="A72" s="252"/>
      <c r="B72" s="686"/>
      <c r="C72" s="259"/>
      <c r="D72" s="278">
        <f t="shared" si="48"/>
        <v>0</v>
      </c>
      <c r="E72" s="260"/>
      <c r="F72" s="261"/>
      <c r="G72" s="260"/>
      <c r="H72" s="262"/>
      <c r="I72" s="278">
        <f t="shared" si="49"/>
        <v>0</v>
      </c>
      <c r="J72" s="278">
        <f t="shared" ref="J72:J76" si="54">K72*1.1</f>
        <v>0</v>
      </c>
      <c r="K72" s="260"/>
      <c r="L72" s="278">
        <f t="shared" si="50"/>
        <v>0</v>
      </c>
      <c r="M72" s="278">
        <f t="shared" si="51"/>
        <v>0</v>
      </c>
      <c r="N72" s="278">
        <f t="shared" si="52"/>
        <v>0</v>
      </c>
      <c r="O72" s="278">
        <f t="shared" si="53"/>
        <v>0</v>
      </c>
      <c r="P72" s="689"/>
      <c r="Q72" s="691"/>
      <c r="R72" s="247"/>
      <c r="S72" s="247"/>
    </row>
    <row r="73" spans="1:21" ht="18" customHeight="1">
      <c r="A73" s="252"/>
      <c r="B73" s="686"/>
      <c r="C73" s="259"/>
      <c r="D73" s="279">
        <f t="shared" si="48"/>
        <v>0</v>
      </c>
      <c r="E73" s="263"/>
      <c r="F73" s="264"/>
      <c r="G73" s="263"/>
      <c r="H73" s="262"/>
      <c r="I73" s="279">
        <f t="shared" si="49"/>
        <v>0</v>
      </c>
      <c r="J73" s="278">
        <f t="shared" si="54"/>
        <v>0</v>
      </c>
      <c r="K73" s="260"/>
      <c r="L73" s="278">
        <f t="shared" si="50"/>
        <v>0</v>
      </c>
      <c r="M73" s="278">
        <f t="shared" si="51"/>
        <v>0</v>
      </c>
      <c r="N73" s="278">
        <f t="shared" si="52"/>
        <v>0</v>
      </c>
      <c r="O73" s="278">
        <f t="shared" si="53"/>
        <v>0</v>
      </c>
      <c r="P73" s="689"/>
      <c r="Q73" s="691"/>
      <c r="R73" s="247"/>
      <c r="S73" s="247"/>
    </row>
    <row r="74" spans="1:21" ht="18" customHeight="1">
      <c r="A74" s="252"/>
      <c r="B74" s="686"/>
      <c r="C74" s="265"/>
      <c r="D74" s="278">
        <f t="shared" si="48"/>
        <v>0</v>
      </c>
      <c r="E74" s="260"/>
      <c r="F74" s="261"/>
      <c r="G74" s="260"/>
      <c r="H74" s="262"/>
      <c r="I74" s="278">
        <f t="shared" si="49"/>
        <v>0</v>
      </c>
      <c r="J74" s="278">
        <f t="shared" si="54"/>
        <v>0</v>
      </c>
      <c r="K74" s="260"/>
      <c r="L74" s="278">
        <f t="shared" si="50"/>
        <v>0</v>
      </c>
      <c r="M74" s="278">
        <f t="shared" si="51"/>
        <v>0</v>
      </c>
      <c r="N74" s="278">
        <f t="shared" si="52"/>
        <v>0</v>
      </c>
      <c r="O74" s="278">
        <f t="shared" si="53"/>
        <v>0</v>
      </c>
      <c r="P74" s="689"/>
      <c r="Q74" s="691"/>
      <c r="R74" s="247"/>
      <c r="S74" s="247"/>
    </row>
    <row r="75" spans="1:21" ht="18" customHeight="1">
      <c r="A75" s="252"/>
      <c r="B75" s="686"/>
      <c r="C75" s="265"/>
      <c r="D75" s="278">
        <f t="shared" si="48"/>
        <v>0</v>
      </c>
      <c r="E75" s="260"/>
      <c r="F75" s="261"/>
      <c r="G75" s="260"/>
      <c r="H75" s="262"/>
      <c r="I75" s="278">
        <f t="shared" si="49"/>
        <v>0</v>
      </c>
      <c r="J75" s="278">
        <f t="shared" si="54"/>
        <v>0</v>
      </c>
      <c r="K75" s="260"/>
      <c r="L75" s="278">
        <f t="shared" si="50"/>
        <v>0</v>
      </c>
      <c r="M75" s="278">
        <f t="shared" si="51"/>
        <v>0</v>
      </c>
      <c r="N75" s="278">
        <f t="shared" si="52"/>
        <v>0</v>
      </c>
      <c r="O75" s="278">
        <f t="shared" si="53"/>
        <v>0</v>
      </c>
      <c r="P75" s="689"/>
      <c r="Q75" s="691"/>
      <c r="R75" s="247"/>
      <c r="S75" s="247"/>
    </row>
    <row r="76" spans="1:21" ht="18" customHeight="1" thickBot="1">
      <c r="A76" s="252"/>
      <c r="B76" s="686"/>
      <c r="C76" s="271"/>
      <c r="D76" s="293">
        <f t="shared" si="48"/>
        <v>0</v>
      </c>
      <c r="E76" s="272"/>
      <c r="F76" s="273"/>
      <c r="G76" s="272"/>
      <c r="H76" s="269"/>
      <c r="I76" s="280">
        <f t="shared" si="49"/>
        <v>0</v>
      </c>
      <c r="J76" s="282">
        <f t="shared" si="54"/>
        <v>0</v>
      </c>
      <c r="K76" s="267"/>
      <c r="L76" s="280">
        <f t="shared" si="50"/>
        <v>0</v>
      </c>
      <c r="M76" s="280">
        <f t="shared" si="51"/>
        <v>0</v>
      </c>
      <c r="N76" s="280">
        <f t="shared" si="52"/>
        <v>0</v>
      </c>
      <c r="O76" s="278">
        <f t="shared" si="53"/>
        <v>0</v>
      </c>
      <c r="P76" s="689"/>
      <c r="Q76" s="692"/>
      <c r="R76" s="247"/>
      <c r="S76" s="247"/>
    </row>
    <row r="77" spans="1:21" ht="18" customHeight="1" thickTop="1" thickBot="1">
      <c r="A77" s="252"/>
      <c r="B77" s="687"/>
      <c r="C77" s="270"/>
      <c r="D77" s="286">
        <f>SUM(D71:D76)</f>
        <v>0</v>
      </c>
      <c r="E77" s="286">
        <f>SUM(E71:E76)</f>
        <v>0</v>
      </c>
      <c r="F77" s="287"/>
      <c r="G77" s="288">
        <f>SUM(G71:G76)</f>
        <v>0</v>
      </c>
      <c r="H77" s="287"/>
      <c r="I77" s="286">
        <f>SUM(I71:I76)</f>
        <v>0</v>
      </c>
      <c r="J77" s="286">
        <f>SUM(J71:J76)</f>
        <v>0</v>
      </c>
      <c r="K77" s="286">
        <f>SUM(K71:K76)</f>
        <v>0</v>
      </c>
      <c r="L77" s="289"/>
      <c r="M77" s="290">
        <f>SUM(M71:M76)</f>
        <v>0</v>
      </c>
      <c r="N77" s="290">
        <f t="shared" ref="N77:O77" si="55">SUM(N71:N76)</f>
        <v>0</v>
      </c>
      <c r="O77" s="290">
        <f t="shared" si="55"/>
        <v>0</v>
      </c>
      <c r="P77" s="292">
        <f>SUM(P71:P76)</f>
        <v>0</v>
      </c>
      <c r="Q77" s="292">
        <f>SUM(Q71:Q76)</f>
        <v>0</v>
      </c>
      <c r="R77" s="247"/>
      <c r="S77" s="247"/>
      <c r="T77" s="284">
        <f>SUM(T71:T76)</f>
        <v>0</v>
      </c>
      <c r="U77" s="284">
        <f>T77*1.1</f>
        <v>0</v>
      </c>
    </row>
    <row r="78" spans="1:21" ht="18" customHeight="1" thickBot="1">
      <c r="D78" s="285">
        <f>ROUNDDOWN(D77/1000,0)</f>
        <v>0</v>
      </c>
      <c r="E78" s="285"/>
      <c r="F78" s="285"/>
      <c r="G78" s="285">
        <f>ROUNDDOWN(G77*1.1,0)</f>
        <v>0</v>
      </c>
      <c r="H78" s="285"/>
      <c r="I78" s="285"/>
      <c r="J78" s="285"/>
      <c r="K78" s="285"/>
      <c r="L78" s="285"/>
      <c r="M78" s="285"/>
      <c r="N78" s="285"/>
      <c r="O78" s="285"/>
      <c r="P78" s="285">
        <f>ROUNDDOWN(P77/1000,0)</f>
        <v>0</v>
      </c>
      <c r="Q78" s="285"/>
    </row>
    <row r="79" spans="1:21" ht="18" customHeight="1">
      <c r="B79" s="693" t="s">
        <v>211</v>
      </c>
      <c r="C79" s="695" t="s">
        <v>212</v>
      </c>
      <c r="D79" s="674" t="s">
        <v>213</v>
      </c>
      <c r="E79" s="674" t="s">
        <v>214</v>
      </c>
      <c r="F79" s="674" t="s">
        <v>193</v>
      </c>
      <c r="G79" s="674" t="s">
        <v>215</v>
      </c>
      <c r="H79" s="674" t="s">
        <v>216</v>
      </c>
      <c r="I79" s="676" t="s">
        <v>217</v>
      </c>
      <c r="J79" s="674" t="s">
        <v>218</v>
      </c>
      <c r="K79" s="674" t="s">
        <v>219</v>
      </c>
      <c r="L79" s="676" t="s">
        <v>220</v>
      </c>
      <c r="M79" s="674" t="s">
        <v>257</v>
      </c>
      <c r="N79" s="678" t="s">
        <v>221</v>
      </c>
      <c r="O79" s="679"/>
      <c r="P79" s="680" t="s">
        <v>222</v>
      </c>
      <c r="Q79" s="682" t="s">
        <v>365</v>
      </c>
      <c r="R79" s="240"/>
    </row>
    <row r="80" spans="1:21" ht="18" customHeight="1" thickBot="1">
      <c r="B80" s="694"/>
      <c r="C80" s="696"/>
      <c r="D80" s="675"/>
      <c r="E80" s="675"/>
      <c r="F80" s="675"/>
      <c r="G80" s="675"/>
      <c r="H80" s="675"/>
      <c r="I80" s="697"/>
      <c r="J80" s="698"/>
      <c r="K80" s="675"/>
      <c r="L80" s="677"/>
      <c r="M80" s="675"/>
      <c r="N80" s="251" t="s">
        <v>208</v>
      </c>
      <c r="O80" s="251" t="s">
        <v>30</v>
      </c>
      <c r="P80" s="681"/>
      <c r="Q80" s="683"/>
      <c r="R80" s="242"/>
      <c r="S80" s="684" t="s">
        <v>223</v>
      </c>
      <c r="T80" s="684"/>
    </row>
    <row r="81" spans="1:21" ht="18" customHeight="1">
      <c r="A81" s="252"/>
      <c r="B81" s="685"/>
      <c r="C81" s="253"/>
      <c r="D81" s="277">
        <f t="shared" ref="D81:D86" si="56">ROUNDDOWN($E81*1.1,0)</f>
        <v>0</v>
      </c>
      <c r="E81" s="254"/>
      <c r="F81" s="255"/>
      <c r="G81" s="254"/>
      <c r="H81" s="256"/>
      <c r="I81" s="277">
        <f t="shared" ref="I81:I86" si="57">IF($F81=$U$10,$E81-G81-K81,D81-G81*1.1-J81)</f>
        <v>0</v>
      </c>
      <c r="J81" s="281">
        <f>K81*1.1</f>
        <v>0</v>
      </c>
      <c r="K81" s="254"/>
      <c r="L81" s="277">
        <f t="shared" ref="L81:L86" si="58">IF($H81=$W$10,0,ROUND(I81*0.1,0))</f>
        <v>0</v>
      </c>
      <c r="M81" s="277">
        <f t="shared" ref="M81:M86" si="59">IF($F81=$U$10,MIN(K81:L81),MIN(J81,L81))</f>
        <v>0</v>
      </c>
      <c r="N81" s="283">
        <f t="shared" ref="N81:N86" si="60">IF(F81=U$11,I81+M81,ROUND((I81+M81)*1.1,0))</f>
        <v>0</v>
      </c>
      <c r="O81" s="283">
        <f t="shared" ref="O81:O86" si="61">IF(F81=U$10,I81+M81,ROUND((I81+M81)/1.1,0))</f>
        <v>0</v>
      </c>
      <c r="P81" s="688">
        <f>SUM(I81:I86)+SUM(M81:M86)</f>
        <v>0</v>
      </c>
      <c r="Q81" s="690">
        <f>IF(F81=U$10,K87-M87,J87-M87)</f>
        <v>0</v>
      </c>
      <c r="R81" s="247"/>
      <c r="S81" s="247"/>
    </row>
    <row r="82" spans="1:21" ht="18" customHeight="1">
      <c r="A82" s="252"/>
      <c r="B82" s="686"/>
      <c r="C82" s="259"/>
      <c r="D82" s="278">
        <f t="shared" si="56"/>
        <v>0</v>
      </c>
      <c r="E82" s="260"/>
      <c r="F82" s="261"/>
      <c r="G82" s="260"/>
      <c r="H82" s="262"/>
      <c r="I82" s="278">
        <f t="shared" si="57"/>
        <v>0</v>
      </c>
      <c r="J82" s="278">
        <f t="shared" ref="J82:J86" si="62">K82*1.1</f>
        <v>0</v>
      </c>
      <c r="K82" s="260"/>
      <c r="L82" s="278">
        <f t="shared" si="58"/>
        <v>0</v>
      </c>
      <c r="M82" s="278">
        <f t="shared" si="59"/>
        <v>0</v>
      </c>
      <c r="N82" s="278">
        <f t="shared" si="60"/>
        <v>0</v>
      </c>
      <c r="O82" s="278">
        <f t="shared" si="61"/>
        <v>0</v>
      </c>
      <c r="P82" s="689"/>
      <c r="Q82" s="691"/>
      <c r="R82" s="247"/>
      <c r="S82" s="247"/>
    </row>
    <row r="83" spans="1:21" ht="18" customHeight="1">
      <c r="A83" s="252"/>
      <c r="B83" s="686"/>
      <c r="C83" s="259"/>
      <c r="D83" s="279">
        <f t="shared" si="56"/>
        <v>0</v>
      </c>
      <c r="E83" s="263"/>
      <c r="F83" s="264"/>
      <c r="G83" s="263"/>
      <c r="H83" s="262"/>
      <c r="I83" s="279">
        <f t="shared" si="57"/>
        <v>0</v>
      </c>
      <c r="J83" s="278">
        <f t="shared" si="62"/>
        <v>0</v>
      </c>
      <c r="K83" s="260"/>
      <c r="L83" s="278">
        <f t="shared" si="58"/>
        <v>0</v>
      </c>
      <c r="M83" s="278">
        <f t="shared" si="59"/>
        <v>0</v>
      </c>
      <c r="N83" s="278">
        <f t="shared" si="60"/>
        <v>0</v>
      </c>
      <c r="O83" s="278">
        <f t="shared" si="61"/>
        <v>0</v>
      </c>
      <c r="P83" s="689"/>
      <c r="Q83" s="691"/>
      <c r="R83" s="247"/>
      <c r="S83" s="247"/>
    </row>
    <row r="84" spans="1:21" ht="18" customHeight="1">
      <c r="A84" s="252"/>
      <c r="B84" s="686"/>
      <c r="C84" s="265"/>
      <c r="D84" s="278">
        <f t="shared" si="56"/>
        <v>0</v>
      </c>
      <c r="E84" s="260"/>
      <c r="F84" s="261"/>
      <c r="G84" s="260"/>
      <c r="H84" s="262"/>
      <c r="I84" s="278">
        <f t="shared" si="57"/>
        <v>0</v>
      </c>
      <c r="J84" s="278">
        <f t="shared" si="62"/>
        <v>0</v>
      </c>
      <c r="K84" s="260"/>
      <c r="L84" s="278">
        <f t="shared" si="58"/>
        <v>0</v>
      </c>
      <c r="M84" s="278">
        <f t="shared" si="59"/>
        <v>0</v>
      </c>
      <c r="N84" s="278">
        <f t="shared" si="60"/>
        <v>0</v>
      </c>
      <c r="O84" s="278">
        <f t="shared" si="61"/>
        <v>0</v>
      </c>
      <c r="P84" s="689"/>
      <c r="Q84" s="691"/>
      <c r="R84" s="247"/>
      <c r="S84" s="247"/>
    </row>
    <row r="85" spans="1:21" ht="18" customHeight="1">
      <c r="A85" s="252"/>
      <c r="B85" s="686"/>
      <c r="C85" s="265"/>
      <c r="D85" s="278">
        <f t="shared" si="56"/>
        <v>0</v>
      </c>
      <c r="E85" s="260"/>
      <c r="F85" s="261"/>
      <c r="G85" s="260"/>
      <c r="H85" s="262"/>
      <c r="I85" s="278">
        <f t="shared" si="57"/>
        <v>0</v>
      </c>
      <c r="J85" s="278">
        <f t="shared" si="62"/>
        <v>0</v>
      </c>
      <c r="K85" s="260"/>
      <c r="L85" s="278">
        <f t="shared" si="58"/>
        <v>0</v>
      </c>
      <c r="M85" s="278">
        <f t="shared" si="59"/>
        <v>0</v>
      </c>
      <c r="N85" s="278">
        <f t="shared" si="60"/>
        <v>0</v>
      </c>
      <c r="O85" s="278">
        <f t="shared" si="61"/>
        <v>0</v>
      </c>
      <c r="P85" s="689"/>
      <c r="Q85" s="691"/>
      <c r="R85" s="247"/>
      <c r="S85" s="247"/>
    </row>
    <row r="86" spans="1:21" ht="18" customHeight="1" thickBot="1">
      <c r="A86" s="252"/>
      <c r="B86" s="686"/>
      <c r="C86" s="271"/>
      <c r="D86" s="293">
        <f t="shared" si="56"/>
        <v>0</v>
      </c>
      <c r="E86" s="272"/>
      <c r="F86" s="273"/>
      <c r="G86" s="272"/>
      <c r="H86" s="269"/>
      <c r="I86" s="280">
        <f t="shared" si="57"/>
        <v>0</v>
      </c>
      <c r="J86" s="282">
        <f t="shared" si="62"/>
        <v>0</v>
      </c>
      <c r="K86" s="267"/>
      <c r="L86" s="280">
        <f t="shared" si="58"/>
        <v>0</v>
      </c>
      <c r="M86" s="280">
        <f t="shared" si="59"/>
        <v>0</v>
      </c>
      <c r="N86" s="280">
        <f t="shared" si="60"/>
        <v>0</v>
      </c>
      <c r="O86" s="278">
        <f t="shared" si="61"/>
        <v>0</v>
      </c>
      <c r="P86" s="689"/>
      <c r="Q86" s="692"/>
      <c r="R86" s="247"/>
      <c r="S86" s="247"/>
    </row>
    <row r="87" spans="1:21" ht="18" customHeight="1" thickTop="1" thickBot="1">
      <c r="A87" s="252"/>
      <c r="B87" s="687"/>
      <c r="C87" s="270"/>
      <c r="D87" s="286">
        <f>SUM(D81:D86)</f>
        <v>0</v>
      </c>
      <c r="E87" s="286">
        <f>SUM(E81:E86)</f>
        <v>0</v>
      </c>
      <c r="F87" s="287"/>
      <c r="G87" s="288">
        <f>SUM(G81:G86)</f>
        <v>0</v>
      </c>
      <c r="H87" s="287"/>
      <c r="I87" s="286">
        <f>SUM(I81:I86)</f>
        <v>0</v>
      </c>
      <c r="J87" s="286">
        <f>SUM(J81:J86)</f>
        <v>0</v>
      </c>
      <c r="K87" s="286">
        <f>SUM(K81:K86)</f>
        <v>0</v>
      </c>
      <c r="L87" s="289"/>
      <c r="M87" s="290">
        <f>SUM(M81:M86)</f>
        <v>0</v>
      </c>
      <c r="N87" s="290">
        <f t="shared" ref="N87:O87" si="63">SUM(N81:N86)</f>
        <v>0</v>
      </c>
      <c r="O87" s="290">
        <f t="shared" si="63"/>
        <v>0</v>
      </c>
      <c r="P87" s="292">
        <f>SUM(P81:P86)</f>
        <v>0</v>
      </c>
      <c r="Q87" s="292">
        <f>SUM(Q81:Q86)</f>
        <v>0</v>
      </c>
      <c r="R87" s="247"/>
      <c r="S87" s="247"/>
      <c r="T87" s="284">
        <f>SUM(T81:T86)</f>
        <v>0</v>
      </c>
      <c r="U87" s="284">
        <f>T87*1.1</f>
        <v>0</v>
      </c>
    </row>
    <row r="88" spans="1:21" ht="18" customHeight="1" thickBot="1">
      <c r="D88" s="285">
        <f>ROUNDDOWN(D87/1000,0)</f>
        <v>0</v>
      </c>
      <c r="E88" s="285"/>
      <c r="F88" s="285"/>
      <c r="G88" s="285">
        <f>ROUNDDOWN(G87*1.1,0)</f>
        <v>0</v>
      </c>
      <c r="H88" s="285"/>
      <c r="I88" s="285"/>
      <c r="J88" s="285"/>
      <c r="K88" s="285"/>
      <c r="L88" s="285"/>
      <c r="M88" s="285"/>
      <c r="N88" s="285"/>
      <c r="O88" s="285"/>
      <c r="P88" s="285">
        <f>ROUNDDOWN(P87/1000,0)</f>
        <v>0</v>
      </c>
      <c r="Q88" s="285"/>
    </row>
    <row r="89" spans="1:21" ht="18" customHeight="1">
      <c r="B89" s="693" t="s">
        <v>211</v>
      </c>
      <c r="C89" s="695" t="s">
        <v>212</v>
      </c>
      <c r="D89" s="674" t="s">
        <v>213</v>
      </c>
      <c r="E89" s="674" t="s">
        <v>214</v>
      </c>
      <c r="F89" s="674" t="s">
        <v>193</v>
      </c>
      <c r="G89" s="674" t="s">
        <v>215</v>
      </c>
      <c r="H89" s="674" t="s">
        <v>216</v>
      </c>
      <c r="I89" s="676" t="s">
        <v>217</v>
      </c>
      <c r="J89" s="674" t="s">
        <v>218</v>
      </c>
      <c r="K89" s="674" t="s">
        <v>219</v>
      </c>
      <c r="L89" s="676" t="s">
        <v>220</v>
      </c>
      <c r="M89" s="674" t="s">
        <v>257</v>
      </c>
      <c r="N89" s="678" t="s">
        <v>221</v>
      </c>
      <c r="O89" s="679"/>
      <c r="P89" s="680" t="s">
        <v>222</v>
      </c>
      <c r="Q89" s="682" t="s">
        <v>365</v>
      </c>
      <c r="R89" s="240"/>
    </row>
    <row r="90" spans="1:21" ht="18" customHeight="1" thickBot="1">
      <c r="B90" s="694"/>
      <c r="C90" s="696"/>
      <c r="D90" s="675"/>
      <c r="E90" s="675"/>
      <c r="F90" s="675"/>
      <c r="G90" s="675"/>
      <c r="H90" s="675"/>
      <c r="I90" s="697"/>
      <c r="J90" s="698"/>
      <c r="K90" s="675"/>
      <c r="L90" s="677"/>
      <c r="M90" s="675"/>
      <c r="N90" s="251" t="s">
        <v>208</v>
      </c>
      <c r="O90" s="251" t="s">
        <v>30</v>
      </c>
      <c r="P90" s="681"/>
      <c r="Q90" s="683"/>
      <c r="R90" s="242"/>
      <c r="S90" s="684" t="s">
        <v>223</v>
      </c>
      <c r="T90" s="684"/>
    </row>
    <row r="91" spans="1:21" ht="18" customHeight="1">
      <c r="A91" s="252"/>
      <c r="B91" s="685"/>
      <c r="C91" s="253"/>
      <c r="D91" s="277">
        <f t="shared" ref="D91:D96" si="64">ROUNDDOWN($E91*1.1,0)</f>
        <v>0</v>
      </c>
      <c r="E91" s="254"/>
      <c r="F91" s="255"/>
      <c r="G91" s="254"/>
      <c r="H91" s="256"/>
      <c r="I91" s="277">
        <f t="shared" ref="I91:I96" si="65">IF($F91=$U$10,$E91-G91-K91,D91-G91*1.1-J91)</f>
        <v>0</v>
      </c>
      <c r="J91" s="281">
        <f>K91*1.1</f>
        <v>0</v>
      </c>
      <c r="K91" s="254"/>
      <c r="L91" s="277">
        <f t="shared" ref="L91:L96" si="66">IF($H91=$W$10,0,ROUND(I91*0.1,0))</f>
        <v>0</v>
      </c>
      <c r="M91" s="277">
        <f t="shared" ref="M91:M96" si="67">IF($F91=$U$10,MIN(K91:L91),MIN(J91,L91))</f>
        <v>0</v>
      </c>
      <c r="N91" s="283">
        <f t="shared" ref="N91:N96" si="68">IF(F91=U$11,I91+M91,ROUND((I91+M91)*1.1,0))</f>
        <v>0</v>
      </c>
      <c r="O91" s="283">
        <f t="shared" ref="O91:O96" si="69">IF(F91=U$10,I91+M91,ROUND((I91+M91)/1.1,0))</f>
        <v>0</v>
      </c>
      <c r="P91" s="688">
        <f>SUM(I91:I96)+SUM(M91:M96)</f>
        <v>0</v>
      </c>
      <c r="Q91" s="690">
        <f>IF(F91=U$10,K97-M97,J97-M97)</f>
        <v>0</v>
      </c>
      <c r="R91" s="247"/>
      <c r="S91" s="247"/>
    </row>
    <row r="92" spans="1:21" ht="18" customHeight="1">
      <c r="A92" s="252"/>
      <c r="B92" s="686"/>
      <c r="C92" s="259"/>
      <c r="D92" s="278">
        <f t="shared" si="64"/>
        <v>0</v>
      </c>
      <c r="E92" s="260"/>
      <c r="F92" s="261"/>
      <c r="G92" s="260"/>
      <c r="H92" s="262"/>
      <c r="I92" s="278">
        <f t="shared" si="65"/>
        <v>0</v>
      </c>
      <c r="J92" s="278">
        <f t="shared" ref="J92:J96" si="70">K92*1.1</f>
        <v>0</v>
      </c>
      <c r="K92" s="260"/>
      <c r="L92" s="278">
        <f t="shared" si="66"/>
        <v>0</v>
      </c>
      <c r="M92" s="278">
        <f t="shared" si="67"/>
        <v>0</v>
      </c>
      <c r="N92" s="278">
        <f t="shared" si="68"/>
        <v>0</v>
      </c>
      <c r="O92" s="278">
        <f t="shared" si="69"/>
        <v>0</v>
      </c>
      <c r="P92" s="689"/>
      <c r="Q92" s="691"/>
      <c r="R92" s="247"/>
      <c r="S92" s="247"/>
    </row>
    <row r="93" spans="1:21" ht="18" customHeight="1">
      <c r="A93" s="252"/>
      <c r="B93" s="686"/>
      <c r="C93" s="259"/>
      <c r="D93" s="279">
        <f t="shared" si="64"/>
        <v>0</v>
      </c>
      <c r="E93" s="263"/>
      <c r="F93" s="264"/>
      <c r="G93" s="263"/>
      <c r="H93" s="262"/>
      <c r="I93" s="279">
        <f t="shared" si="65"/>
        <v>0</v>
      </c>
      <c r="J93" s="278">
        <f t="shared" si="70"/>
        <v>0</v>
      </c>
      <c r="K93" s="260"/>
      <c r="L93" s="278">
        <f t="shared" si="66"/>
        <v>0</v>
      </c>
      <c r="M93" s="278">
        <f t="shared" si="67"/>
        <v>0</v>
      </c>
      <c r="N93" s="278">
        <f t="shared" si="68"/>
        <v>0</v>
      </c>
      <c r="O93" s="278">
        <f t="shared" si="69"/>
        <v>0</v>
      </c>
      <c r="P93" s="689"/>
      <c r="Q93" s="691"/>
      <c r="R93" s="247"/>
      <c r="S93" s="247"/>
    </row>
    <row r="94" spans="1:21" ht="18" customHeight="1">
      <c r="A94" s="252"/>
      <c r="B94" s="686"/>
      <c r="C94" s="265"/>
      <c r="D94" s="278">
        <f t="shared" si="64"/>
        <v>0</v>
      </c>
      <c r="E94" s="260"/>
      <c r="F94" s="261"/>
      <c r="G94" s="260"/>
      <c r="H94" s="262"/>
      <c r="I94" s="278">
        <f t="shared" si="65"/>
        <v>0</v>
      </c>
      <c r="J94" s="278">
        <f t="shared" si="70"/>
        <v>0</v>
      </c>
      <c r="K94" s="260"/>
      <c r="L94" s="278">
        <f t="shared" si="66"/>
        <v>0</v>
      </c>
      <c r="M94" s="278">
        <f t="shared" si="67"/>
        <v>0</v>
      </c>
      <c r="N94" s="278">
        <f t="shared" si="68"/>
        <v>0</v>
      </c>
      <c r="O94" s="278">
        <f t="shared" si="69"/>
        <v>0</v>
      </c>
      <c r="P94" s="689"/>
      <c r="Q94" s="691"/>
      <c r="R94" s="247"/>
      <c r="S94" s="247"/>
    </row>
    <row r="95" spans="1:21" ht="18" customHeight="1">
      <c r="A95" s="252"/>
      <c r="B95" s="686"/>
      <c r="C95" s="265"/>
      <c r="D95" s="278">
        <f t="shared" si="64"/>
        <v>0</v>
      </c>
      <c r="E95" s="260"/>
      <c r="F95" s="261"/>
      <c r="G95" s="260"/>
      <c r="H95" s="262"/>
      <c r="I95" s="278">
        <f t="shared" si="65"/>
        <v>0</v>
      </c>
      <c r="J95" s="278">
        <f t="shared" si="70"/>
        <v>0</v>
      </c>
      <c r="K95" s="260"/>
      <c r="L95" s="278">
        <f t="shared" si="66"/>
        <v>0</v>
      </c>
      <c r="M95" s="278">
        <f t="shared" si="67"/>
        <v>0</v>
      </c>
      <c r="N95" s="278">
        <f t="shared" si="68"/>
        <v>0</v>
      </c>
      <c r="O95" s="278">
        <f t="shared" si="69"/>
        <v>0</v>
      </c>
      <c r="P95" s="689"/>
      <c r="Q95" s="691"/>
      <c r="R95" s="247"/>
      <c r="S95" s="247"/>
    </row>
    <row r="96" spans="1:21" ht="18" customHeight="1" thickBot="1">
      <c r="A96" s="252"/>
      <c r="B96" s="686"/>
      <c r="C96" s="271"/>
      <c r="D96" s="293">
        <f t="shared" si="64"/>
        <v>0</v>
      </c>
      <c r="E96" s="272"/>
      <c r="F96" s="273"/>
      <c r="G96" s="272"/>
      <c r="H96" s="269"/>
      <c r="I96" s="280">
        <f t="shared" si="65"/>
        <v>0</v>
      </c>
      <c r="J96" s="282">
        <f t="shared" si="70"/>
        <v>0</v>
      </c>
      <c r="K96" s="267"/>
      <c r="L96" s="280">
        <f t="shared" si="66"/>
        <v>0</v>
      </c>
      <c r="M96" s="280">
        <f t="shared" si="67"/>
        <v>0</v>
      </c>
      <c r="N96" s="280">
        <f t="shared" si="68"/>
        <v>0</v>
      </c>
      <c r="O96" s="278">
        <f t="shared" si="69"/>
        <v>0</v>
      </c>
      <c r="P96" s="689"/>
      <c r="Q96" s="692"/>
      <c r="R96" s="247"/>
      <c r="S96" s="247"/>
    </row>
    <row r="97" spans="1:21" ht="18" customHeight="1" thickTop="1" thickBot="1">
      <c r="A97" s="252"/>
      <c r="B97" s="687"/>
      <c r="C97" s="270"/>
      <c r="D97" s="286">
        <f>SUM(D91:D96)</f>
        <v>0</v>
      </c>
      <c r="E97" s="286">
        <f>SUM(E91:E96)</f>
        <v>0</v>
      </c>
      <c r="F97" s="287"/>
      <c r="G97" s="288">
        <f>SUM(G91:G96)</f>
        <v>0</v>
      </c>
      <c r="H97" s="287"/>
      <c r="I97" s="286">
        <f>SUM(I91:I96)</f>
        <v>0</v>
      </c>
      <c r="J97" s="286">
        <f>SUM(J91:J96)</f>
        <v>0</v>
      </c>
      <c r="K97" s="286">
        <f>SUM(K91:K96)</f>
        <v>0</v>
      </c>
      <c r="L97" s="289"/>
      <c r="M97" s="290">
        <f>SUM(M91:M96)</f>
        <v>0</v>
      </c>
      <c r="N97" s="290">
        <f t="shared" ref="N97:O97" si="71">SUM(N91:N96)</f>
        <v>0</v>
      </c>
      <c r="O97" s="290">
        <f t="shared" si="71"/>
        <v>0</v>
      </c>
      <c r="P97" s="292">
        <f>SUM(P91:P96)</f>
        <v>0</v>
      </c>
      <c r="Q97" s="292">
        <f>SUM(Q91:Q96)</f>
        <v>0</v>
      </c>
      <c r="R97" s="247"/>
      <c r="S97" s="247"/>
      <c r="T97" s="284">
        <f>SUM(T91:T96)</f>
        <v>0</v>
      </c>
      <c r="U97" s="284">
        <f>T97*1.1</f>
        <v>0</v>
      </c>
    </row>
    <row r="98" spans="1:21" ht="18" customHeight="1" thickBot="1">
      <c r="D98" s="285">
        <f>ROUNDDOWN(D97/1000,0)</f>
        <v>0</v>
      </c>
      <c r="E98" s="285"/>
      <c r="F98" s="285"/>
      <c r="G98" s="285">
        <f>ROUNDDOWN(G97*1.1,0)</f>
        <v>0</v>
      </c>
      <c r="H98" s="285"/>
      <c r="I98" s="285"/>
      <c r="J98" s="285"/>
      <c r="K98" s="285"/>
      <c r="L98" s="285"/>
      <c r="M98" s="285"/>
      <c r="N98" s="285"/>
      <c r="O98" s="285"/>
      <c r="P98" s="285">
        <f>ROUNDDOWN(P97/1000,0)</f>
        <v>0</v>
      </c>
      <c r="Q98" s="285"/>
    </row>
    <row r="99" spans="1:21" ht="18" customHeight="1">
      <c r="B99" s="693" t="s">
        <v>211</v>
      </c>
      <c r="C99" s="695" t="s">
        <v>212</v>
      </c>
      <c r="D99" s="674" t="s">
        <v>213</v>
      </c>
      <c r="E99" s="674" t="s">
        <v>214</v>
      </c>
      <c r="F99" s="674" t="s">
        <v>193</v>
      </c>
      <c r="G99" s="674" t="s">
        <v>215</v>
      </c>
      <c r="H99" s="674" t="s">
        <v>216</v>
      </c>
      <c r="I99" s="676" t="s">
        <v>217</v>
      </c>
      <c r="J99" s="674" t="s">
        <v>218</v>
      </c>
      <c r="K99" s="674" t="s">
        <v>219</v>
      </c>
      <c r="L99" s="676" t="s">
        <v>220</v>
      </c>
      <c r="M99" s="674" t="s">
        <v>257</v>
      </c>
      <c r="N99" s="678" t="s">
        <v>221</v>
      </c>
      <c r="O99" s="679"/>
      <c r="P99" s="680" t="s">
        <v>222</v>
      </c>
      <c r="Q99" s="682" t="s">
        <v>365</v>
      </c>
      <c r="R99" s="240"/>
    </row>
    <row r="100" spans="1:21" ht="18" customHeight="1" thickBot="1">
      <c r="B100" s="694"/>
      <c r="C100" s="696"/>
      <c r="D100" s="675"/>
      <c r="E100" s="675"/>
      <c r="F100" s="675"/>
      <c r="G100" s="675"/>
      <c r="H100" s="675"/>
      <c r="I100" s="697"/>
      <c r="J100" s="698"/>
      <c r="K100" s="675"/>
      <c r="L100" s="677"/>
      <c r="M100" s="675"/>
      <c r="N100" s="251" t="s">
        <v>208</v>
      </c>
      <c r="O100" s="251" t="s">
        <v>30</v>
      </c>
      <c r="P100" s="681"/>
      <c r="Q100" s="683"/>
      <c r="R100" s="242"/>
      <c r="S100" s="684" t="s">
        <v>223</v>
      </c>
      <c r="T100" s="684"/>
    </row>
    <row r="101" spans="1:21" ht="18" customHeight="1">
      <c r="A101" s="252"/>
      <c r="B101" s="685"/>
      <c r="C101" s="253"/>
      <c r="D101" s="277">
        <f t="shared" ref="D101:D106" si="72">ROUNDDOWN($E101*1.1,0)</f>
        <v>0</v>
      </c>
      <c r="E101" s="254"/>
      <c r="F101" s="255"/>
      <c r="G101" s="254"/>
      <c r="H101" s="256"/>
      <c r="I101" s="277">
        <f t="shared" ref="I101:I106" si="73">IF($F101=$U$10,$E101-G101-K101,D101-G101*1.1-J101)</f>
        <v>0</v>
      </c>
      <c r="J101" s="281">
        <f>K101*1.1</f>
        <v>0</v>
      </c>
      <c r="K101" s="254"/>
      <c r="L101" s="277">
        <f t="shared" ref="L101:L106" si="74">IF($H101=$W$10,0,ROUND(I101*0.1,0))</f>
        <v>0</v>
      </c>
      <c r="M101" s="277">
        <f t="shared" ref="M101:M106" si="75">IF($F101=$U$10,MIN(K101:L101),MIN(J101,L101))</f>
        <v>0</v>
      </c>
      <c r="N101" s="283">
        <f t="shared" ref="N101:N106" si="76">IF(F101=U$11,I101+M101,ROUND((I101+M101)*1.1,0))</f>
        <v>0</v>
      </c>
      <c r="O101" s="283">
        <f t="shared" ref="O101:O106" si="77">IF(F101=U$10,I101+M101,ROUND((I101+M101)/1.1,0))</f>
        <v>0</v>
      </c>
      <c r="P101" s="688">
        <f>SUM(I101:I106)+SUM(M101:M106)</f>
        <v>0</v>
      </c>
      <c r="Q101" s="690">
        <f>IF(F101=U$10,K107-M107,J107-M107)</f>
        <v>0</v>
      </c>
      <c r="R101" s="247"/>
      <c r="S101" s="247"/>
    </row>
    <row r="102" spans="1:21" ht="18" customHeight="1">
      <c r="A102" s="252"/>
      <c r="B102" s="686"/>
      <c r="C102" s="259"/>
      <c r="D102" s="278">
        <f t="shared" si="72"/>
        <v>0</v>
      </c>
      <c r="E102" s="260"/>
      <c r="F102" s="261"/>
      <c r="G102" s="260"/>
      <c r="H102" s="262"/>
      <c r="I102" s="278">
        <f t="shared" si="73"/>
        <v>0</v>
      </c>
      <c r="J102" s="278">
        <f t="shared" ref="J102:J106" si="78">K102*1.1</f>
        <v>0</v>
      </c>
      <c r="K102" s="260"/>
      <c r="L102" s="278">
        <f t="shared" si="74"/>
        <v>0</v>
      </c>
      <c r="M102" s="278">
        <f t="shared" si="75"/>
        <v>0</v>
      </c>
      <c r="N102" s="278">
        <f t="shared" si="76"/>
        <v>0</v>
      </c>
      <c r="O102" s="278">
        <f t="shared" si="77"/>
        <v>0</v>
      </c>
      <c r="P102" s="689"/>
      <c r="Q102" s="691"/>
      <c r="R102" s="247"/>
      <c r="S102" s="247"/>
    </row>
    <row r="103" spans="1:21" ht="18" customHeight="1">
      <c r="A103" s="252"/>
      <c r="B103" s="686"/>
      <c r="C103" s="259"/>
      <c r="D103" s="279">
        <f t="shared" si="72"/>
        <v>0</v>
      </c>
      <c r="E103" s="263"/>
      <c r="F103" s="264"/>
      <c r="G103" s="263"/>
      <c r="H103" s="262"/>
      <c r="I103" s="279">
        <f t="shared" si="73"/>
        <v>0</v>
      </c>
      <c r="J103" s="278">
        <f t="shared" si="78"/>
        <v>0</v>
      </c>
      <c r="K103" s="260"/>
      <c r="L103" s="278">
        <f t="shared" si="74"/>
        <v>0</v>
      </c>
      <c r="M103" s="278">
        <f t="shared" si="75"/>
        <v>0</v>
      </c>
      <c r="N103" s="278">
        <f t="shared" si="76"/>
        <v>0</v>
      </c>
      <c r="O103" s="278">
        <f t="shared" si="77"/>
        <v>0</v>
      </c>
      <c r="P103" s="689"/>
      <c r="Q103" s="691"/>
      <c r="R103" s="247"/>
      <c r="S103" s="247"/>
    </row>
    <row r="104" spans="1:21" ht="18" customHeight="1">
      <c r="A104" s="252"/>
      <c r="B104" s="686"/>
      <c r="C104" s="265"/>
      <c r="D104" s="278">
        <f t="shared" si="72"/>
        <v>0</v>
      </c>
      <c r="E104" s="260"/>
      <c r="F104" s="261"/>
      <c r="G104" s="260"/>
      <c r="H104" s="262"/>
      <c r="I104" s="278">
        <f t="shared" si="73"/>
        <v>0</v>
      </c>
      <c r="J104" s="278">
        <f t="shared" si="78"/>
        <v>0</v>
      </c>
      <c r="K104" s="260"/>
      <c r="L104" s="278">
        <f t="shared" si="74"/>
        <v>0</v>
      </c>
      <c r="M104" s="278">
        <f t="shared" si="75"/>
        <v>0</v>
      </c>
      <c r="N104" s="278">
        <f t="shared" si="76"/>
        <v>0</v>
      </c>
      <c r="O104" s="278">
        <f t="shared" si="77"/>
        <v>0</v>
      </c>
      <c r="P104" s="689"/>
      <c r="Q104" s="691"/>
      <c r="R104" s="247"/>
      <c r="S104" s="247"/>
    </row>
    <row r="105" spans="1:21" ht="18" customHeight="1">
      <c r="A105" s="252"/>
      <c r="B105" s="686"/>
      <c r="C105" s="265"/>
      <c r="D105" s="278">
        <f t="shared" si="72"/>
        <v>0</v>
      </c>
      <c r="E105" s="260"/>
      <c r="F105" s="261"/>
      <c r="G105" s="260"/>
      <c r="H105" s="262"/>
      <c r="I105" s="278">
        <f t="shared" si="73"/>
        <v>0</v>
      </c>
      <c r="J105" s="278">
        <f t="shared" si="78"/>
        <v>0</v>
      </c>
      <c r="K105" s="260"/>
      <c r="L105" s="278">
        <f t="shared" si="74"/>
        <v>0</v>
      </c>
      <c r="M105" s="278">
        <f t="shared" si="75"/>
        <v>0</v>
      </c>
      <c r="N105" s="278">
        <f t="shared" si="76"/>
        <v>0</v>
      </c>
      <c r="O105" s="278">
        <f t="shared" si="77"/>
        <v>0</v>
      </c>
      <c r="P105" s="689"/>
      <c r="Q105" s="691"/>
      <c r="R105" s="247"/>
      <c r="S105" s="247"/>
    </row>
    <row r="106" spans="1:21" ht="18" customHeight="1" thickBot="1">
      <c r="A106" s="252"/>
      <c r="B106" s="686"/>
      <c r="C106" s="271"/>
      <c r="D106" s="293">
        <f t="shared" si="72"/>
        <v>0</v>
      </c>
      <c r="E106" s="272"/>
      <c r="F106" s="273"/>
      <c r="G106" s="272"/>
      <c r="H106" s="269"/>
      <c r="I106" s="280">
        <f t="shared" si="73"/>
        <v>0</v>
      </c>
      <c r="J106" s="282">
        <f t="shared" si="78"/>
        <v>0</v>
      </c>
      <c r="K106" s="267"/>
      <c r="L106" s="280">
        <f t="shared" si="74"/>
        <v>0</v>
      </c>
      <c r="M106" s="280">
        <f t="shared" si="75"/>
        <v>0</v>
      </c>
      <c r="N106" s="280">
        <f t="shared" si="76"/>
        <v>0</v>
      </c>
      <c r="O106" s="278">
        <f t="shared" si="77"/>
        <v>0</v>
      </c>
      <c r="P106" s="689"/>
      <c r="Q106" s="692"/>
      <c r="R106" s="247"/>
      <c r="S106" s="247"/>
    </row>
    <row r="107" spans="1:21" ht="18" customHeight="1" thickTop="1" thickBot="1">
      <c r="A107" s="252"/>
      <c r="B107" s="687"/>
      <c r="C107" s="270"/>
      <c r="D107" s="286">
        <f>SUM(D101:D106)</f>
        <v>0</v>
      </c>
      <c r="E107" s="286">
        <f>SUM(E101:E106)</f>
        <v>0</v>
      </c>
      <c r="F107" s="287"/>
      <c r="G107" s="288">
        <f>SUM(G101:G106)</f>
        <v>0</v>
      </c>
      <c r="H107" s="287"/>
      <c r="I107" s="286">
        <f>SUM(I101:I106)</f>
        <v>0</v>
      </c>
      <c r="J107" s="286">
        <f>SUM(J101:J106)</f>
        <v>0</v>
      </c>
      <c r="K107" s="286">
        <f>SUM(K101:K106)</f>
        <v>0</v>
      </c>
      <c r="L107" s="289"/>
      <c r="M107" s="290">
        <f>SUM(M101:M106)</f>
        <v>0</v>
      </c>
      <c r="N107" s="290">
        <f t="shared" ref="N107:O107" si="79">SUM(N101:N106)</f>
        <v>0</v>
      </c>
      <c r="O107" s="290">
        <f t="shared" si="79"/>
        <v>0</v>
      </c>
      <c r="P107" s="292">
        <f>SUM(P101:P106)</f>
        <v>0</v>
      </c>
      <c r="Q107" s="292">
        <f>SUM(Q101:Q106)</f>
        <v>0</v>
      </c>
      <c r="R107" s="247"/>
      <c r="S107" s="247"/>
      <c r="T107" s="284">
        <f>SUM(T101:T106)</f>
        <v>0</v>
      </c>
      <c r="U107" s="284">
        <f>T107*1.1</f>
        <v>0</v>
      </c>
    </row>
    <row r="108" spans="1:21" ht="18" customHeight="1">
      <c r="D108" s="285">
        <f>ROUNDDOWN(D107/1000,0)</f>
        <v>0</v>
      </c>
      <c r="E108" s="285"/>
      <c r="F108" s="285"/>
      <c r="G108" s="285">
        <f>ROUNDDOWN(G107*1.1,0)</f>
        <v>0</v>
      </c>
      <c r="H108" s="285"/>
      <c r="I108" s="285"/>
      <c r="J108" s="285"/>
      <c r="K108" s="285"/>
      <c r="L108" s="285"/>
      <c r="M108" s="285"/>
      <c r="N108" s="285"/>
      <c r="O108" s="285"/>
      <c r="P108" s="285">
        <f>ROUNDDOWN(P107/1000,0)</f>
        <v>0</v>
      </c>
      <c r="Q108" s="285"/>
    </row>
  </sheetData>
  <sheetProtection sheet="1" objects="1" scenarios="1" formatColumns="0" formatRows="0" insertRows="0" deleteColumns="0" deleteRows="0"/>
  <mergeCells count="199">
    <mergeCell ref="G4:G5"/>
    <mergeCell ref="Q71:Q76"/>
    <mergeCell ref="Q79:Q80"/>
    <mergeCell ref="Q81:Q86"/>
    <mergeCell ref="Q29:Q30"/>
    <mergeCell ref="Q31:Q36"/>
    <mergeCell ref="Q39:Q40"/>
    <mergeCell ref="Q41:Q46"/>
    <mergeCell ref="Q49:Q50"/>
    <mergeCell ref="Q51:Q56"/>
    <mergeCell ref="Q59:Q60"/>
    <mergeCell ref="Q61:Q66"/>
    <mergeCell ref="Q69:Q70"/>
    <mergeCell ref="N69:O69"/>
    <mergeCell ref="P69:P70"/>
    <mergeCell ref="P39:P40"/>
    <mergeCell ref="P29:P30"/>
    <mergeCell ref="G9:G10"/>
    <mergeCell ref="M19:M20"/>
    <mergeCell ref="N19:O19"/>
    <mergeCell ref="P19:P20"/>
    <mergeCell ref="Q9:Q10"/>
    <mergeCell ref="Q11:Q16"/>
    <mergeCell ref="N59:O59"/>
    <mergeCell ref="S70:T70"/>
    <mergeCell ref="B71:B77"/>
    <mergeCell ref="P71:P76"/>
    <mergeCell ref="B79:B80"/>
    <mergeCell ref="C79:C80"/>
    <mergeCell ref="D79:D80"/>
    <mergeCell ref="E79:E80"/>
    <mergeCell ref="N79:O79"/>
    <mergeCell ref="P79:P80"/>
    <mergeCell ref="S80:T80"/>
    <mergeCell ref="H69:H70"/>
    <mergeCell ref="I69:I70"/>
    <mergeCell ref="J69:J70"/>
    <mergeCell ref="K69:K70"/>
    <mergeCell ref="L69:L70"/>
    <mergeCell ref="M69:M70"/>
    <mergeCell ref="B69:B70"/>
    <mergeCell ref="C69:C70"/>
    <mergeCell ref="D69:D70"/>
    <mergeCell ref="E69:E70"/>
    <mergeCell ref="F69:F70"/>
    <mergeCell ref="G69:G70"/>
    <mergeCell ref="B81:B87"/>
    <mergeCell ref="P81:P86"/>
    <mergeCell ref="G79:G80"/>
    <mergeCell ref="H79:H80"/>
    <mergeCell ref="I79:I80"/>
    <mergeCell ref="J79:J80"/>
    <mergeCell ref="K79:K80"/>
    <mergeCell ref="L79:L80"/>
    <mergeCell ref="F79:F80"/>
    <mergeCell ref="M79:M80"/>
    <mergeCell ref="P59:P60"/>
    <mergeCell ref="S60:T60"/>
    <mergeCell ref="B61:B67"/>
    <mergeCell ref="P61:P66"/>
    <mergeCell ref="H59:H60"/>
    <mergeCell ref="I59:I60"/>
    <mergeCell ref="J59:J60"/>
    <mergeCell ref="K59:K60"/>
    <mergeCell ref="L59:L60"/>
    <mergeCell ref="M59:M60"/>
    <mergeCell ref="B59:B60"/>
    <mergeCell ref="C59:C60"/>
    <mergeCell ref="D59:D60"/>
    <mergeCell ref="E59:E60"/>
    <mergeCell ref="F59:F60"/>
    <mergeCell ref="G59:G60"/>
    <mergeCell ref="S50:T50"/>
    <mergeCell ref="B51:B57"/>
    <mergeCell ref="P51:P56"/>
    <mergeCell ref="G49:G50"/>
    <mergeCell ref="H49:H50"/>
    <mergeCell ref="I49:I50"/>
    <mergeCell ref="J49:J50"/>
    <mergeCell ref="K49:K50"/>
    <mergeCell ref="L49:L50"/>
    <mergeCell ref="B41:B47"/>
    <mergeCell ref="P41:P46"/>
    <mergeCell ref="B49:B50"/>
    <mergeCell ref="C49:C50"/>
    <mergeCell ref="D49:D50"/>
    <mergeCell ref="E49:E50"/>
    <mergeCell ref="F49:F50"/>
    <mergeCell ref="H39:H40"/>
    <mergeCell ref="I39:I40"/>
    <mergeCell ref="J39:J40"/>
    <mergeCell ref="K39:K40"/>
    <mergeCell ref="L39:L40"/>
    <mergeCell ref="M39:M40"/>
    <mergeCell ref="M49:M50"/>
    <mergeCell ref="N49:O49"/>
    <mergeCell ref="P49:P50"/>
    <mergeCell ref="S30:T30"/>
    <mergeCell ref="B31:B37"/>
    <mergeCell ref="P31:P36"/>
    <mergeCell ref="B39:B40"/>
    <mergeCell ref="C39:C40"/>
    <mergeCell ref="D39:D40"/>
    <mergeCell ref="E39:E40"/>
    <mergeCell ref="F39:F40"/>
    <mergeCell ref="G39:G40"/>
    <mergeCell ref="I29:I30"/>
    <mergeCell ref="J29:J30"/>
    <mergeCell ref="K29:K30"/>
    <mergeCell ref="L29:L30"/>
    <mergeCell ref="M29:M30"/>
    <mergeCell ref="N29:O29"/>
    <mergeCell ref="B29:B30"/>
    <mergeCell ref="C29:C30"/>
    <mergeCell ref="D29:D30"/>
    <mergeCell ref="E29:E30"/>
    <mergeCell ref="F29:F30"/>
    <mergeCell ref="G29:G30"/>
    <mergeCell ref="H29:H30"/>
    <mergeCell ref="N39:O39"/>
    <mergeCell ref="S40:T40"/>
    <mergeCell ref="S20:T20"/>
    <mergeCell ref="B21:B27"/>
    <mergeCell ref="P21:P26"/>
    <mergeCell ref="G19:G20"/>
    <mergeCell ref="H19:H20"/>
    <mergeCell ref="I19:I20"/>
    <mergeCell ref="J19:J20"/>
    <mergeCell ref="K19:K20"/>
    <mergeCell ref="L19:L20"/>
    <mergeCell ref="B19:B20"/>
    <mergeCell ref="C19:C20"/>
    <mergeCell ref="D19:D20"/>
    <mergeCell ref="E19:E20"/>
    <mergeCell ref="F19:F20"/>
    <mergeCell ref="Q19:Q20"/>
    <mergeCell ref="Q21:Q26"/>
    <mergeCell ref="A4:A5"/>
    <mergeCell ref="B4:B5"/>
    <mergeCell ref="C4:C5"/>
    <mergeCell ref="I4:I5"/>
    <mergeCell ref="H4:H5"/>
    <mergeCell ref="N9:O9"/>
    <mergeCell ref="P9:P10"/>
    <mergeCell ref="S10:T10"/>
    <mergeCell ref="B11:B17"/>
    <mergeCell ref="P11:P16"/>
    <mergeCell ref="L9:L10"/>
    <mergeCell ref="M9:M10"/>
    <mergeCell ref="F4:F5"/>
    <mergeCell ref="E4:E5"/>
    <mergeCell ref="D4:D5"/>
    <mergeCell ref="H9:H10"/>
    <mergeCell ref="I9:I10"/>
    <mergeCell ref="J9:J10"/>
    <mergeCell ref="K9:K10"/>
    <mergeCell ref="B9:B10"/>
    <mergeCell ref="C9:C10"/>
    <mergeCell ref="D9:D10"/>
    <mergeCell ref="E9:E10"/>
    <mergeCell ref="F9:F10"/>
    <mergeCell ref="K89:K90"/>
    <mergeCell ref="L89:L90"/>
    <mergeCell ref="M89:M90"/>
    <mergeCell ref="N89:O89"/>
    <mergeCell ref="P89:P90"/>
    <mergeCell ref="Q89:Q90"/>
    <mergeCell ref="S90:T90"/>
    <mergeCell ref="B91:B97"/>
    <mergeCell ref="P91:P96"/>
    <mergeCell ref="Q91:Q96"/>
    <mergeCell ref="B89:B90"/>
    <mergeCell ref="C89:C90"/>
    <mergeCell ref="D89:D90"/>
    <mergeCell ref="E89:E90"/>
    <mergeCell ref="F89:F90"/>
    <mergeCell ref="G89:G90"/>
    <mergeCell ref="H89:H90"/>
    <mergeCell ref="I89:I90"/>
    <mergeCell ref="J89:J90"/>
    <mergeCell ref="K99:K100"/>
    <mergeCell ref="L99:L100"/>
    <mergeCell ref="M99:M100"/>
    <mergeCell ref="N99:O99"/>
    <mergeCell ref="P99:P100"/>
    <mergeCell ref="Q99:Q100"/>
    <mergeCell ref="S100:T100"/>
    <mergeCell ref="B101:B107"/>
    <mergeCell ref="P101:P106"/>
    <mergeCell ref="Q101:Q106"/>
    <mergeCell ref="B99:B100"/>
    <mergeCell ref="C99:C100"/>
    <mergeCell ref="D99:D100"/>
    <mergeCell ref="E99:E100"/>
    <mergeCell ref="F99:F100"/>
    <mergeCell ref="G99:G100"/>
    <mergeCell ref="H99:H100"/>
    <mergeCell ref="I99:I100"/>
    <mergeCell ref="J99:J100"/>
  </mergeCells>
  <phoneticPr fontId="2"/>
  <conditionalFormatting sqref="F11:F16 F21:F26 F31:F36 F41:F46 F51:F56 F61:F66 F71:F76 F81:F86">
    <cfRule type="containsText" dxfId="4" priority="3" operator="containsText" text="本則課税">
      <formula>NOT(ISERROR(SEARCH("本則課税",F11)))</formula>
    </cfRule>
  </conditionalFormatting>
  <conditionalFormatting sqref="F91:F96">
    <cfRule type="containsText" dxfId="3" priority="2" operator="containsText" text="本則課税">
      <formula>NOT(ISERROR(SEARCH("本則課税",F91)))</formula>
    </cfRule>
  </conditionalFormatting>
  <conditionalFormatting sqref="F101:F106">
    <cfRule type="containsText" dxfId="2" priority="1" operator="containsText" text="本則課税">
      <formula>NOT(ISERROR(SEARCH("本則課税",F101)))</formula>
    </cfRule>
  </conditionalFormatting>
  <dataValidations count="2">
    <dataValidation type="list" allowBlank="1" showInputMessage="1" showErrorMessage="1" sqref="F11:F16 F61:F66 F31:F36 F21:F26 F71:F76 F41:F46 F51:F56 F81:F86 F91:F96 F101:F106" xr:uid="{67FD4A76-0DB2-4C47-A33B-217004286AC0}">
      <formula1>$U$10:$U$11</formula1>
    </dataValidation>
    <dataValidation type="list" allowBlank="1" showInputMessage="1" showErrorMessage="1" sqref="H81:H86 H11:H16 H21:H26 H31:H36 H41:H46 H51:H56 H61:H66 H71:H76 H91:H96 H101:H106" xr:uid="{21186CF9-644E-4468-8505-5F00BE95C12E}">
      <formula1>$W$10:$W$11</formula1>
    </dataValidation>
  </dataValidations>
  <pageMargins left="0.39370078740157483" right="0.39370078740157483" top="0.39370078740157483" bottom="0.39370078740157483" header="0.19685039370078741" footer="0.19685039370078741"/>
  <pageSetup paperSize="9" scale="56" fitToHeight="0" orientation="landscape" r:id="rId1"/>
  <rowBreaks count="1" manualBreakCount="1">
    <brk id="48" min="1"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74B4-D994-4354-B07E-767FFBB91E5D}">
  <sheetPr>
    <tabColor rgb="FF92D050"/>
    <pageSetUpPr fitToPage="1"/>
  </sheetPr>
  <dimension ref="A2:X25"/>
  <sheetViews>
    <sheetView zoomScaleNormal="100" workbookViewId="0">
      <selection activeCell="L6" sqref="L6"/>
    </sheetView>
  </sheetViews>
  <sheetFormatPr defaultColWidth="10" defaultRowHeight="15" customHeight="1"/>
  <cols>
    <col min="1" max="1" width="4" style="106" customWidth="1"/>
    <col min="2" max="2" width="10" style="106"/>
    <col min="3" max="4" width="10" style="106" customWidth="1"/>
    <col min="5" max="10" width="10" style="106"/>
    <col min="11" max="11" width="8" style="106" customWidth="1"/>
    <col min="12" max="12" width="10" style="106" customWidth="1"/>
    <col min="13" max="13" width="8" style="106" customWidth="1"/>
    <col min="14" max="14" width="10" style="106"/>
    <col min="15" max="15" width="8" style="106" customWidth="1"/>
    <col min="16" max="16" width="10" style="106"/>
    <col min="17" max="17" width="8" style="106" customWidth="1"/>
    <col min="18" max="18" width="10" style="106"/>
    <col min="19" max="19" width="8" style="106" customWidth="1"/>
    <col min="20" max="16384" width="10" style="106"/>
  </cols>
  <sheetData>
    <row r="2" spans="1:24" ht="21" customHeight="1">
      <c r="B2" s="107" t="s">
        <v>264</v>
      </c>
    </row>
    <row r="3" spans="1:24" ht="15" customHeight="1">
      <c r="V3" s="106" t="s">
        <v>279</v>
      </c>
    </row>
    <row r="4" spans="1:24" ht="15" customHeight="1">
      <c r="B4" s="655" t="s">
        <v>5</v>
      </c>
      <c r="C4" s="658" t="s">
        <v>251</v>
      </c>
      <c r="D4" s="659"/>
      <c r="E4" s="650" t="s">
        <v>205</v>
      </c>
      <c r="F4" s="650"/>
      <c r="G4" s="650" t="s">
        <v>193</v>
      </c>
      <c r="H4" s="652" t="s">
        <v>206</v>
      </c>
      <c r="I4" s="652"/>
      <c r="J4" s="653" t="s">
        <v>207</v>
      </c>
      <c r="K4" s="657" t="s">
        <v>252</v>
      </c>
      <c r="L4" s="655"/>
      <c r="M4" s="655"/>
      <c r="N4" s="655"/>
      <c r="O4" s="655"/>
      <c r="P4" s="655"/>
      <c r="Q4" s="655"/>
      <c r="R4" s="655"/>
      <c r="S4" s="655"/>
      <c r="T4" s="655"/>
      <c r="V4" s="109" t="s">
        <v>205</v>
      </c>
      <c r="W4" s="109" t="s">
        <v>277</v>
      </c>
    </row>
    <row r="5" spans="1:24" ht="15" customHeight="1" thickBot="1">
      <c r="B5" s="656"/>
      <c r="C5" s="660"/>
      <c r="D5" s="661"/>
      <c r="E5" s="110" t="s">
        <v>208</v>
      </c>
      <c r="F5" s="111" t="s">
        <v>253</v>
      </c>
      <c r="G5" s="651"/>
      <c r="H5" s="110" t="s">
        <v>208</v>
      </c>
      <c r="I5" s="110" t="s">
        <v>253</v>
      </c>
      <c r="J5" s="654"/>
      <c r="K5" s="112" t="s">
        <v>33</v>
      </c>
      <c r="L5" s="113" t="s">
        <v>254</v>
      </c>
      <c r="M5" s="114" t="s">
        <v>33</v>
      </c>
      <c r="N5" s="113" t="s">
        <v>254</v>
      </c>
      <c r="O5" s="114" t="s">
        <v>33</v>
      </c>
      <c r="P5" s="113" t="s">
        <v>254</v>
      </c>
      <c r="Q5" s="114" t="s">
        <v>33</v>
      </c>
      <c r="R5" s="113" t="s">
        <v>254</v>
      </c>
      <c r="S5" s="114" t="s">
        <v>33</v>
      </c>
      <c r="T5" s="113" t="s">
        <v>254</v>
      </c>
      <c r="V5" s="115" t="s">
        <v>268</v>
      </c>
      <c r="W5" s="115" t="s">
        <v>268</v>
      </c>
    </row>
    <row r="6" spans="1:24" ht="18" customHeight="1" thickTop="1">
      <c r="A6" s="106">
        <v>1</v>
      </c>
      <c r="B6" s="116"/>
      <c r="C6" s="662"/>
      <c r="D6" s="663"/>
      <c r="E6" s="138">
        <f t="shared" ref="E6:E15" si="0">ROUNDDOWN($F6*1.1,0)</f>
        <v>0</v>
      </c>
      <c r="F6" s="117"/>
      <c r="G6" s="117" t="s">
        <v>203</v>
      </c>
      <c r="H6" s="138">
        <f t="shared" ref="H6:H15" si="1">ROUNDDOWN($I6*1.1,0)</f>
        <v>0</v>
      </c>
      <c r="I6" s="138">
        <f>SUM(L6,N6,P6,R6,T6)</f>
        <v>0</v>
      </c>
      <c r="J6" s="140">
        <f t="shared" ref="J6:J15" si="2">IF($G6=$X$6,$F6,$E6)-IF($G6=$X$6,$I6,$H6)</f>
        <v>0</v>
      </c>
      <c r="K6" s="118"/>
      <c r="L6" s="119"/>
      <c r="M6" s="120"/>
      <c r="N6" s="119"/>
      <c r="O6" s="120"/>
      <c r="P6" s="119"/>
      <c r="Q6" s="120"/>
      <c r="R6" s="119"/>
      <c r="S6" s="120"/>
      <c r="T6" s="119"/>
      <c r="V6" s="121">
        <f>ROUNDDOWN(E6/1000,0)</f>
        <v>0</v>
      </c>
      <c r="W6" s="121">
        <f>ROUNDDOWN(J6/1000,0)</f>
        <v>0</v>
      </c>
      <c r="X6" s="122" t="s">
        <v>203</v>
      </c>
    </row>
    <row r="7" spans="1:24" ht="18" customHeight="1">
      <c r="A7" s="106">
        <v>2</v>
      </c>
      <c r="B7" s="123"/>
      <c r="C7" s="648"/>
      <c r="D7" s="649"/>
      <c r="E7" s="142">
        <f t="shared" si="0"/>
        <v>0</v>
      </c>
      <c r="F7" s="124"/>
      <c r="G7" s="124" t="s">
        <v>204</v>
      </c>
      <c r="H7" s="142">
        <f t="shared" si="1"/>
        <v>0</v>
      </c>
      <c r="I7" s="142">
        <f t="shared" ref="I7:I15" si="3">SUM(L7,N7,P7,R7,T7)</f>
        <v>0</v>
      </c>
      <c r="J7" s="143">
        <f t="shared" si="2"/>
        <v>0</v>
      </c>
      <c r="K7" s="125"/>
      <c r="L7" s="126"/>
      <c r="M7" s="127"/>
      <c r="N7" s="126"/>
      <c r="O7" s="127"/>
      <c r="P7" s="126"/>
      <c r="Q7" s="127"/>
      <c r="R7" s="126"/>
      <c r="S7" s="127"/>
      <c r="T7" s="126"/>
      <c r="V7" s="124">
        <f t="shared" ref="V7:V14" si="4">ROUNDDOWN(E7/1000,0)</f>
        <v>0</v>
      </c>
      <c r="W7" s="124">
        <f t="shared" ref="W7:W14" si="5">ROUNDDOWN(J7/1000,0)</f>
        <v>0</v>
      </c>
      <c r="X7" s="122" t="s">
        <v>204</v>
      </c>
    </row>
    <row r="8" spans="1:24" ht="18" customHeight="1">
      <c r="A8" s="106">
        <v>3</v>
      </c>
      <c r="B8" s="123"/>
      <c r="C8" s="648"/>
      <c r="D8" s="649"/>
      <c r="E8" s="142">
        <f t="shared" si="0"/>
        <v>0</v>
      </c>
      <c r="F8" s="124"/>
      <c r="G8" s="124"/>
      <c r="H8" s="142">
        <f t="shared" si="1"/>
        <v>0</v>
      </c>
      <c r="I8" s="142">
        <f t="shared" si="3"/>
        <v>0</v>
      </c>
      <c r="J8" s="143">
        <f t="shared" si="2"/>
        <v>0</v>
      </c>
      <c r="K8" s="125"/>
      <c r="L8" s="126"/>
      <c r="M8" s="127"/>
      <c r="N8" s="126"/>
      <c r="O8" s="127"/>
      <c r="P8" s="126"/>
      <c r="Q8" s="127"/>
      <c r="R8" s="126"/>
      <c r="S8" s="127"/>
      <c r="T8" s="126"/>
      <c r="V8" s="124">
        <f t="shared" si="4"/>
        <v>0</v>
      </c>
      <c r="W8" s="124">
        <f t="shared" si="5"/>
        <v>0</v>
      </c>
    </row>
    <row r="9" spans="1:24" ht="18" customHeight="1">
      <c r="A9" s="106">
        <v>4</v>
      </c>
      <c r="B9" s="123"/>
      <c r="C9" s="648"/>
      <c r="D9" s="649"/>
      <c r="E9" s="142">
        <f t="shared" si="0"/>
        <v>0</v>
      </c>
      <c r="F9" s="124"/>
      <c r="G9" s="124"/>
      <c r="H9" s="142">
        <f t="shared" si="1"/>
        <v>0</v>
      </c>
      <c r="I9" s="142">
        <f t="shared" si="3"/>
        <v>0</v>
      </c>
      <c r="J9" s="143">
        <f t="shared" si="2"/>
        <v>0</v>
      </c>
      <c r="K9" s="125"/>
      <c r="L9" s="126"/>
      <c r="M9" s="127"/>
      <c r="N9" s="126"/>
      <c r="O9" s="127"/>
      <c r="P9" s="126"/>
      <c r="Q9" s="127"/>
      <c r="R9" s="126"/>
      <c r="S9" s="127"/>
      <c r="T9" s="126"/>
      <c r="V9" s="124">
        <f t="shared" si="4"/>
        <v>0</v>
      </c>
      <c r="W9" s="124">
        <f t="shared" si="5"/>
        <v>0</v>
      </c>
    </row>
    <row r="10" spans="1:24" ht="18" customHeight="1">
      <c r="A10" s="106">
        <v>5</v>
      </c>
      <c r="B10" s="123"/>
      <c r="C10" s="648"/>
      <c r="D10" s="649"/>
      <c r="E10" s="142">
        <f t="shared" si="0"/>
        <v>0</v>
      </c>
      <c r="F10" s="124"/>
      <c r="G10" s="124"/>
      <c r="H10" s="142">
        <f t="shared" si="1"/>
        <v>0</v>
      </c>
      <c r="I10" s="142">
        <f t="shared" si="3"/>
        <v>0</v>
      </c>
      <c r="J10" s="143">
        <f t="shared" si="2"/>
        <v>0</v>
      </c>
      <c r="K10" s="125"/>
      <c r="L10" s="126"/>
      <c r="M10" s="127"/>
      <c r="N10" s="126"/>
      <c r="O10" s="127"/>
      <c r="P10" s="126"/>
      <c r="Q10" s="127"/>
      <c r="R10" s="126"/>
      <c r="S10" s="127"/>
      <c r="T10" s="126"/>
      <c r="V10" s="124">
        <f t="shared" si="4"/>
        <v>0</v>
      </c>
      <c r="W10" s="124">
        <f t="shared" si="5"/>
        <v>0</v>
      </c>
    </row>
    <row r="11" spans="1:24" ht="18" customHeight="1">
      <c r="A11" s="106">
        <v>6</v>
      </c>
      <c r="B11" s="123"/>
      <c r="C11" s="648"/>
      <c r="D11" s="649"/>
      <c r="E11" s="142">
        <f t="shared" si="0"/>
        <v>0</v>
      </c>
      <c r="F11" s="124"/>
      <c r="G11" s="124"/>
      <c r="H11" s="142">
        <f t="shared" si="1"/>
        <v>0</v>
      </c>
      <c r="I11" s="142">
        <f t="shared" si="3"/>
        <v>0</v>
      </c>
      <c r="J11" s="143">
        <f t="shared" si="2"/>
        <v>0</v>
      </c>
      <c r="K11" s="125"/>
      <c r="L11" s="126"/>
      <c r="M11" s="127"/>
      <c r="N11" s="126"/>
      <c r="O11" s="127"/>
      <c r="P11" s="126"/>
      <c r="Q11" s="127"/>
      <c r="R11" s="126"/>
      <c r="S11" s="127"/>
      <c r="T11" s="126"/>
      <c r="V11" s="124">
        <f t="shared" si="4"/>
        <v>0</v>
      </c>
      <c r="W11" s="124">
        <f t="shared" si="5"/>
        <v>0</v>
      </c>
    </row>
    <row r="12" spans="1:24" ht="18" customHeight="1">
      <c r="A12" s="106">
        <v>7</v>
      </c>
      <c r="B12" s="123"/>
      <c r="C12" s="648"/>
      <c r="D12" s="649"/>
      <c r="E12" s="142">
        <f t="shared" si="0"/>
        <v>0</v>
      </c>
      <c r="F12" s="124"/>
      <c r="G12" s="124"/>
      <c r="H12" s="142">
        <f t="shared" si="1"/>
        <v>0</v>
      </c>
      <c r="I12" s="142">
        <f t="shared" si="3"/>
        <v>0</v>
      </c>
      <c r="J12" s="143">
        <f t="shared" si="2"/>
        <v>0</v>
      </c>
      <c r="K12" s="125"/>
      <c r="L12" s="126"/>
      <c r="M12" s="127"/>
      <c r="N12" s="126"/>
      <c r="O12" s="127"/>
      <c r="P12" s="126"/>
      <c r="Q12" s="127"/>
      <c r="R12" s="126"/>
      <c r="S12" s="127"/>
      <c r="T12" s="126"/>
      <c r="V12" s="124">
        <f t="shared" si="4"/>
        <v>0</v>
      </c>
      <c r="W12" s="124">
        <f t="shared" si="5"/>
        <v>0</v>
      </c>
    </row>
    <row r="13" spans="1:24" ht="18" customHeight="1">
      <c r="A13" s="106">
        <v>8</v>
      </c>
      <c r="B13" s="123"/>
      <c r="C13" s="648"/>
      <c r="D13" s="649"/>
      <c r="E13" s="142">
        <f t="shared" si="0"/>
        <v>0</v>
      </c>
      <c r="F13" s="124"/>
      <c r="G13" s="124"/>
      <c r="H13" s="142">
        <f t="shared" si="1"/>
        <v>0</v>
      </c>
      <c r="I13" s="142">
        <f t="shared" si="3"/>
        <v>0</v>
      </c>
      <c r="J13" s="143">
        <f t="shared" si="2"/>
        <v>0</v>
      </c>
      <c r="K13" s="125"/>
      <c r="L13" s="126"/>
      <c r="M13" s="127"/>
      <c r="N13" s="126"/>
      <c r="O13" s="127"/>
      <c r="P13" s="126"/>
      <c r="Q13" s="127"/>
      <c r="R13" s="126"/>
      <c r="S13" s="127"/>
      <c r="T13" s="126"/>
      <c r="V13" s="124">
        <f t="shared" si="4"/>
        <v>0</v>
      </c>
      <c r="W13" s="124">
        <f t="shared" si="5"/>
        <v>0</v>
      </c>
    </row>
    <row r="14" spans="1:24" ht="18" customHeight="1">
      <c r="A14" s="106">
        <v>9</v>
      </c>
      <c r="B14" s="123"/>
      <c r="C14" s="648"/>
      <c r="D14" s="649"/>
      <c r="E14" s="142">
        <f t="shared" si="0"/>
        <v>0</v>
      </c>
      <c r="F14" s="124"/>
      <c r="G14" s="124"/>
      <c r="H14" s="142">
        <f t="shared" si="1"/>
        <v>0</v>
      </c>
      <c r="I14" s="142">
        <f t="shared" si="3"/>
        <v>0</v>
      </c>
      <c r="J14" s="143">
        <f t="shared" si="2"/>
        <v>0</v>
      </c>
      <c r="K14" s="125"/>
      <c r="L14" s="126"/>
      <c r="M14" s="127"/>
      <c r="N14" s="126"/>
      <c r="O14" s="127"/>
      <c r="P14" s="126"/>
      <c r="Q14" s="127"/>
      <c r="R14" s="126"/>
      <c r="S14" s="127"/>
      <c r="T14" s="126"/>
      <c r="V14" s="124">
        <f t="shared" si="4"/>
        <v>0</v>
      </c>
      <c r="W14" s="124">
        <f t="shared" si="5"/>
        <v>0</v>
      </c>
    </row>
    <row r="15" spans="1:24" ht="18" customHeight="1">
      <c r="A15" s="106">
        <v>10</v>
      </c>
      <c r="B15" s="128"/>
      <c r="C15" s="664"/>
      <c r="D15" s="665"/>
      <c r="E15" s="144">
        <f t="shared" si="0"/>
        <v>0</v>
      </c>
      <c r="F15" s="129"/>
      <c r="G15" s="129"/>
      <c r="H15" s="144">
        <f t="shared" si="1"/>
        <v>0</v>
      </c>
      <c r="I15" s="144">
        <f t="shared" si="3"/>
        <v>0</v>
      </c>
      <c r="J15" s="145">
        <f t="shared" si="2"/>
        <v>0</v>
      </c>
      <c r="K15" s="130"/>
      <c r="L15" s="131"/>
      <c r="M15" s="132"/>
      <c r="N15" s="131"/>
      <c r="O15" s="132"/>
      <c r="P15" s="131"/>
      <c r="Q15" s="132"/>
      <c r="R15" s="131"/>
      <c r="S15" s="132"/>
      <c r="T15" s="131"/>
      <c r="V15" s="129">
        <f>ROUNDDOWN(E15/1000,0)</f>
        <v>0</v>
      </c>
      <c r="W15" s="129">
        <f>ROUNDDOWN(J15/1000,0)</f>
        <v>0</v>
      </c>
    </row>
    <row r="16" spans="1:24" ht="15" customHeight="1" thickBot="1"/>
    <row r="17" spans="2:14" ht="15" customHeight="1">
      <c r="C17" s="713" t="s">
        <v>205</v>
      </c>
      <c r="D17" s="714"/>
      <c r="E17" s="714" t="s">
        <v>206</v>
      </c>
      <c r="F17" s="714"/>
      <c r="G17" s="714" t="s">
        <v>207</v>
      </c>
      <c r="H17" s="716" t="s">
        <v>258</v>
      </c>
      <c r="I17" s="716"/>
      <c r="J17" s="716"/>
      <c r="K17" s="717" t="s">
        <v>259</v>
      </c>
    </row>
    <row r="18" spans="2:14" ht="15" customHeight="1" thickBot="1">
      <c r="C18" s="294" t="s">
        <v>208</v>
      </c>
      <c r="D18" s="110" t="s">
        <v>253</v>
      </c>
      <c r="E18" s="110" t="s">
        <v>208</v>
      </c>
      <c r="F18" s="110" t="s">
        <v>253</v>
      </c>
      <c r="G18" s="715"/>
      <c r="H18" s="133" t="s">
        <v>38</v>
      </c>
      <c r="I18" s="133" t="s">
        <v>39</v>
      </c>
      <c r="J18" s="133" t="s">
        <v>3</v>
      </c>
      <c r="K18" s="718"/>
    </row>
    <row r="19" spans="2:14" ht="18" customHeight="1" thickTop="1">
      <c r="B19" s="108" t="s">
        <v>267</v>
      </c>
      <c r="C19" s="295">
        <f>SUM(E6:E15)</f>
        <v>0</v>
      </c>
      <c r="D19" s="156">
        <f>SUM(F6:F15)</f>
        <v>0</v>
      </c>
      <c r="E19" s="156">
        <f>SUM(H6:H15)</f>
        <v>0</v>
      </c>
      <c r="F19" s="156">
        <f t="shared" ref="F19" si="6">SUM(I6:I15)</f>
        <v>0</v>
      </c>
      <c r="G19" s="156">
        <f>SUM(J6:J15)</f>
        <v>0</v>
      </c>
      <c r="H19" s="156">
        <f>MIN(H22:H24)</f>
        <v>0</v>
      </c>
      <c r="I19" s="156">
        <f>J19-H19</f>
        <v>0</v>
      </c>
      <c r="J19" s="156">
        <f>H21</f>
        <v>0</v>
      </c>
      <c r="K19" s="158">
        <f>C19-J19</f>
        <v>0</v>
      </c>
    </row>
    <row r="20" spans="2:14" ht="18" customHeight="1" thickBot="1">
      <c r="B20" s="108" t="s">
        <v>268</v>
      </c>
      <c r="C20" s="296">
        <f>ROUNDDOWN(C19/1000,0)</f>
        <v>0</v>
      </c>
      <c r="D20" s="297">
        <f t="shared" ref="D20:K20" si="7">ROUNDDOWN(D19/1000,0)</f>
        <v>0</v>
      </c>
      <c r="E20" s="297">
        <f t="shared" si="7"/>
        <v>0</v>
      </c>
      <c r="F20" s="297">
        <f t="shared" si="7"/>
        <v>0</v>
      </c>
      <c r="G20" s="297">
        <f t="shared" si="7"/>
        <v>0</v>
      </c>
      <c r="H20" s="297">
        <f t="shared" si="7"/>
        <v>0</v>
      </c>
      <c r="I20" s="297">
        <f t="shared" si="7"/>
        <v>0</v>
      </c>
      <c r="J20" s="297">
        <f t="shared" si="7"/>
        <v>0</v>
      </c>
      <c r="K20" s="298">
        <f t="shared" si="7"/>
        <v>0</v>
      </c>
    </row>
    <row r="21" spans="2:14" ht="15" customHeight="1" thickBot="1">
      <c r="F21" s="667" t="s">
        <v>260</v>
      </c>
      <c r="G21" s="667"/>
      <c r="H21" s="162">
        <f>ROUNDDOWN(G19*L22/N22,-3)</f>
        <v>0</v>
      </c>
      <c r="I21" s="163">
        <f>H21/1000</f>
        <v>0</v>
      </c>
      <c r="J21" s="106" t="s">
        <v>268</v>
      </c>
      <c r="L21" s="106" t="s">
        <v>443</v>
      </c>
    </row>
    <row r="22" spans="2:14" ht="15" customHeight="1" thickBot="1">
      <c r="F22" s="667" t="s">
        <v>261</v>
      </c>
      <c r="G22" s="667"/>
      <c r="H22" s="162">
        <f>ROUNDDOWN(G19/3,-3)</f>
        <v>0</v>
      </c>
      <c r="L22" s="134">
        <v>1</v>
      </c>
      <c r="M22" s="135" t="s">
        <v>197</v>
      </c>
      <c r="N22" s="136">
        <v>2</v>
      </c>
    </row>
    <row r="23" spans="2:14" ht="15" customHeight="1">
      <c r="F23" s="667" t="s">
        <v>262</v>
      </c>
      <c r="G23" s="667"/>
      <c r="H23" s="162">
        <f>ROUNDDOWN(H21*2/3,-3)</f>
        <v>0</v>
      </c>
    </row>
    <row r="24" spans="2:14" ht="15" customHeight="1">
      <c r="F24" s="667" t="s">
        <v>263</v>
      </c>
      <c r="G24" s="667"/>
      <c r="H24" s="162">
        <v>1500000</v>
      </c>
    </row>
    <row r="25" spans="2:14" ht="15" customHeight="1">
      <c r="H25" s="164" t="str">
        <f>IF(H19&gt;H24,"×","○")</f>
        <v>○</v>
      </c>
    </row>
  </sheetData>
  <sheetProtection sheet="1" objects="1" scenarios="1" formatColumns="0" formatRows="0" insertColumns="0" insertRows="0" deleteColumns="0" deleteRows="0"/>
  <mergeCells count="26">
    <mergeCell ref="H17:J17"/>
    <mergeCell ref="K17:K18"/>
    <mergeCell ref="F21:G21"/>
    <mergeCell ref="F22:G22"/>
    <mergeCell ref="F23:G23"/>
    <mergeCell ref="F24:G24"/>
    <mergeCell ref="C17:D17"/>
    <mergeCell ref="E17:F17"/>
    <mergeCell ref="G17:G18"/>
    <mergeCell ref="C10:D10"/>
    <mergeCell ref="C11:D11"/>
    <mergeCell ref="C12:D12"/>
    <mergeCell ref="C13:D13"/>
    <mergeCell ref="C14:D14"/>
    <mergeCell ref="C15:D15"/>
    <mergeCell ref="J4:J5"/>
    <mergeCell ref="K4:T4"/>
    <mergeCell ref="C6:D6"/>
    <mergeCell ref="C7:D7"/>
    <mergeCell ref="C8:D8"/>
    <mergeCell ref="H4:I4"/>
    <mergeCell ref="C9:D9"/>
    <mergeCell ref="B4:B5"/>
    <mergeCell ref="C4:D5"/>
    <mergeCell ref="E4:F4"/>
    <mergeCell ref="G4:G5"/>
  </mergeCells>
  <phoneticPr fontId="2"/>
  <conditionalFormatting sqref="G6:G15">
    <cfRule type="containsText" dxfId="1" priority="1" operator="containsText" text="本則課税">
      <formula>NOT(ISERROR(SEARCH("本則課税",G6)))</formula>
    </cfRule>
  </conditionalFormatting>
  <dataValidations count="1">
    <dataValidation type="list" allowBlank="1" showInputMessage="1" showErrorMessage="1" sqref="G6:G15" xr:uid="{85BB4964-D477-4C5B-A2F5-B5B81557C55D}">
      <formula1>$X$6:$X$7</formula1>
    </dataValidation>
  </dataValidations>
  <pageMargins left="0.39370078740157483" right="0.39370078740157483" top="0.39370078740157483" bottom="0.39370078740157483" header="0.31496062992125984" footer="0.31496062992125984"/>
  <pageSetup paperSize="9"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A4D2-0957-4D4E-B047-A2D20EDB212A}">
  <sheetPr>
    <tabColor rgb="FF92D050"/>
    <pageSetUpPr fitToPage="1"/>
  </sheetPr>
  <dimension ref="B1:AH54"/>
  <sheetViews>
    <sheetView zoomScaleNormal="100" workbookViewId="0">
      <selection activeCell="L10" sqref="L10"/>
    </sheetView>
  </sheetViews>
  <sheetFormatPr defaultColWidth="9" defaultRowHeight="13.2"/>
  <cols>
    <col min="1" max="1" width="4" style="246" customWidth="1"/>
    <col min="2" max="2" width="10" style="246" customWidth="1"/>
    <col min="3" max="3" width="12" style="246" customWidth="1"/>
    <col min="4" max="4" width="5.5" style="246" customWidth="1"/>
    <col min="5" max="5" width="4" style="246" customWidth="1"/>
    <col min="6" max="7" width="6" style="246" customWidth="1"/>
    <col min="8" max="8" width="7.5" style="246" customWidth="1"/>
    <col min="9" max="9" width="9.59765625" style="246" customWidth="1"/>
    <col min="10" max="10" width="10.19921875" style="246" bestFit="1" customWidth="1"/>
    <col min="11" max="14" width="10.59765625" style="246" customWidth="1"/>
    <col min="15" max="15" width="11.3984375" style="299" customWidth="1"/>
    <col min="16" max="16" width="11.09765625" style="299" customWidth="1"/>
    <col min="17" max="17" width="11" style="299" bestFit="1" customWidth="1"/>
    <col min="18" max="19" width="11" style="299" customWidth="1"/>
    <col min="20" max="20" width="10.59765625" style="246" customWidth="1"/>
    <col min="21" max="23" width="10.69921875" style="246" customWidth="1"/>
    <col min="24" max="24" width="4" style="246" customWidth="1"/>
    <col min="25" max="25" width="3" style="246" customWidth="1"/>
    <col min="26" max="26" width="1.69921875" style="246" customWidth="1"/>
    <col min="27" max="27" width="3" style="246" customWidth="1"/>
    <col min="28" max="28" width="2.8984375" style="246" customWidth="1"/>
    <col min="29" max="29" width="11.3984375" style="246" bestFit="1" customWidth="1"/>
    <col min="30" max="30" width="9.19921875" style="246" bestFit="1" customWidth="1"/>
    <col min="31" max="16384" width="9" style="246"/>
  </cols>
  <sheetData>
    <row r="1" spans="2:34" ht="15" customHeight="1"/>
    <row r="2" spans="2:34" ht="21" customHeight="1">
      <c r="B2" s="107" t="s">
        <v>265</v>
      </c>
      <c r="C2" s="300"/>
      <c r="D2" s="300"/>
      <c r="E2" s="300"/>
      <c r="F2" s="300"/>
      <c r="G2" s="300"/>
      <c r="H2" s="300"/>
      <c r="I2" s="300"/>
      <c r="J2" s="300"/>
      <c r="K2" s="300"/>
      <c r="L2" s="300"/>
      <c r="M2" s="300"/>
      <c r="N2" s="300"/>
      <c r="O2" s="300"/>
      <c r="P2" s="300"/>
      <c r="Q2" s="300"/>
      <c r="R2" s="300"/>
      <c r="S2" s="300"/>
      <c r="T2" s="300"/>
      <c r="U2" s="300"/>
      <c r="V2" s="300"/>
      <c r="W2" s="300"/>
      <c r="X2" s="300"/>
    </row>
    <row r="3" spans="2:34" ht="20.25" customHeight="1" thickBot="1">
      <c r="B3" s="301"/>
      <c r="O3" s="246"/>
      <c r="P3" s="246"/>
      <c r="Q3" s="246"/>
      <c r="R3" s="246"/>
      <c r="S3" s="246"/>
      <c r="T3" s="247"/>
      <c r="V3" s="247" t="s">
        <v>192</v>
      </c>
      <c r="W3" s="247"/>
      <c r="X3" s="247"/>
      <c r="AG3" s="106" t="s">
        <v>279</v>
      </c>
    </row>
    <row r="4" spans="2:34" ht="18" customHeight="1">
      <c r="B4" s="721" t="s">
        <v>211</v>
      </c>
      <c r="C4" s="723" t="s">
        <v>228</v>
      </c>
      <c r="D4" s="726" t="s">
        <v>229</v>
      </c>
      <c r="E4" s="727"/>
      <c r="F4" s="727"/>
      <c r="G4" s="727"/>
      <c r="H4" s="728"/>
      <c r="I4" s="676" t="s">
        <v>213</v>
      </c>
      <c r="J4" s="676" t="s">
        <v>214</v>
      </c>
      <c r="K4" s="676" t="s">
        <v>193</v>
      </c>
      <c r="L4" s="676" t="s">
        <v>230</v>
      </c>
      <c r="M4" s="676" t="s">
        <v>231</v>
      </c>
      <c r="N4" s="676" t="s">
        <v>232</v>
      </c>
      <c r="O4" s="676" t="s">
        <v>207</v>
      </c>
      <c r="P4" s="719" t="s">
        <v>233</v>
      </c>
      <c r="Q4" s="719" t="s">
        <v>234</v>
      </c>
      <c r="R4" s="730" t="s">
        <v>235</v>
      </c>
      <c r="S4" s="732" t="s">
        <v>236</v>
      </c>
      <c r="T4" s="732" t="s">
        <v>237</v>
      </c>
      <c r="U4" s="734" t="s">
        <v>238</v>
      </c>
      <c r="V4" s="736" t="s">
        <v>194</v>
      </c>
      <c r="W4" s="732" t="s">
        <v>593</v>
      </c>
      <c r="X4" s="302"/>
      <c r="AG4" s="303" t="s">
        <v>278</v>
      </c>
      <c r="AH4" s="303" t="s">
        <v>277</v>
      </c>
    </row>
    <row r="5" spans="2:34" s="302" customFormat="1" ht="18" customHeight="1" thickBot="1">
      <c r="B5" s="722"/>
      <c r="C5" s="724"/>
      <c r="D5" s="304" t="s">
        <v>577</v>
      </c>
      <c r="E5" s="305" t="s">
        <v>240</v>
      </c>
      <c r="F5" s="306" t="s">
        <v>578</v>
      </c>
      <c r="G5" s="307" t="s">
        <v>579</v>
      </c>
      <c r="H5" s="307" t="s">
        <v>580</v>
      </c>
      <c r="I5" s="697"/>
      <c r="J5" s="697"/>
      <c r="K5" s="697"/>
      <c r="L5" s="697"/>
      <c r="M5" s="697"/>
      <c r="N5" s="725"/>
      <c r="O5" s="697"/>
      <c r="P5" s="720"/>
      <c r="Q5" s="720"/>
      <c r="R5" s="731"/>
      <c r="S5" s="733"/>
      <c r="T5" s="733"/>
      <c r="U5" s="735"/>
      <c r="V5" s="737"/>
      <c r="W5" s="733"/>
      <c r="Y5" s="308" t="s">
        <v>195</v>
      </c>
      <c r="Z5" s="309"/>
      <c r="AA5" s="309"/>
      <c r="AG5" s="310" t="s">
        <v>268</v>
      </c>
      <c r="AH5" s="310" t="s">
        <v>268</v>
      </c>
    </row>
    <row r="6" spans="2:34" s="302" customFormat="1" ht="24" customHeight="1">
      <c r="B6" s="311"/>
      <c r="C6" s="312"/>
      <c r="D6" s="313"/>
      <c r="E6" s="314" t="s">
        <v>240</v>
      </c>
      <c r="F6" s="315"/>
      <c r="G6" s="316"/>
      <c r="H6" s="32">
        <f>D6*F6*G6/100</f>
        <v>0</v>
      </c>
      <c r="I6" s="352">
        <f>ROUNDDOWN($J6*1.1,0)</f>
        <v>0</v>
      </c>
      <c r="J6" s="317"/>
      <c r="K6" s="255" t="s">
        <v>203</v>
      </c>
      <c r="L6" s="352">
        <f>M6+N6</f>
        <v>0</v>
      </c>
      <c r="M6" s="317"/>
      <c r="N6" s="356">
        <f>(M6*0.1)</f>
        <v>0</v>
      </c>
      <c r="O6" s="352">
        <f>IF($K6=$B$19,$L6,$M6)</f>
        <v>0</v>
      </c>
      <c r="P6" s="352">
        <f>IF($C6=$C$19,$J$19,IF($C6=$C$20,$J$19,IF($C6=$C$21,$J$19,$J$20)))</f>
        <v>4800000</v>
      </c>
      <c r="Q6" s="33">
        <f>H6*P6/10</f>
        <v>0</v>
      </c>
      <c r="R6" s="34">
        <f>ROUNDDOWN(MIN(O6,Q6),-3)</f>
        <v>0</v>
      </c>
      <c r="S6" s="738">
        <f>MIN(AC8:AC14)</f>
        <v>0</v>
      </c>
      <c r="T6" s="738">
        <f>U6-S6</f>
        <v>0</v>
      </c>
      <c r="U6" s="740">
        <f>AC6</f>
        <v>0</v>
      </c>
      <c r="V6" s="744">
        <f>SUM(I6:I15)-S6-T6</f>
        <v>0</v>
      </c>
      <c r="W6" s="373"/>
      <c r="X6" s="318"/>
      <c r="Y6" s="319">
        <v>7</v>
      </c>
      <c r="Z6" s="302" t="s">
        <v>197</v>
      </c>
      <c r="AA6" s="319">
        <v>12</v>
      </c>
      <c r="AC6" s="26">
        <f>ROUNDDOWN(R16*Y6/AA6,-3)</f>
        <v>0</v>
      </c>
      <c r="AD6" s="371">
        <f>AC6/1000</f>
        <v>0</v>
      </c>
      <c r="AE6" s="299" t="s">
        <v>268</v>
      </c>
      <c r="AG6" s="321">
        <f>ROUNDDOWN(I6/1000,0)</f>
        <v>0</v>
      </c>
      <c r="AH6" s="321">
        <f>ROUNDDOWN(O6/1000,0)</f>
        <v>0</v>
      </c>
    </row>
    <row r="7" spans="2:34" s="302" customFormat="1" ht="24" customHeight="1">
      <c r="B7" s="322"/>
      <c r="C7" s="323"/>
      <c r="D7" s="324"/>
      <c r="E7" s="325" t="s">
        <v>240</v>
      </c>
      <c r="F7" s="326"/>
      <c r="G7" s="327"/>
      <c r="H7" s="35">
        <f>D7*F7*G7/100</f>
        <v>0</v>
      </c>
      <c r="I7" s="353">
        <f>ROUNDDOWN($J7*1.1,0)</f>
        <v>0</v>
      </c>
      <c r="J7" s="328"/>
      <c r="K7" s="261" t="s">
        <v>204</v>
      </c>
      <c r="L7" s="353">
        <f t="shared" ref="L7:L13" si="0">M7+N7</f>
        <v>0</v>
      </c>
      <c r="M7" s="328"/>
      <c r="N7" s="357">
        <f t="shared" ref="N7:N13" si="1">(M7*0.1)</f>
        <v>0</v>
      </c>
      <c r="O7" s="353">
        <f>IF($K7=$B$19,$L7,$M7)</f>
        <v>0</v>
      </c>
      <c r="P7" s="353">
        <f t="shared" ref="P7:P13" si="2">IF($C7=$C$19,$J$19,IF($C7=$C$20,$J$19,IF($C7=$C$21,$J$19,$J$20)))</f>
        <v>4800000</v>
      </c>
      <c r="Q7" s="36">
        <f t="shared" ref="Q7:Q8" si="3">H7*P7/10</f>
        <v>0</v>
      </c>
      <c r="R7" s="37">
        <f>ROUNDDOWN(MIN(O7,Q7),-3)</f>
        <v>0</v>
      </c>
      <c r="S7" s="738"/>
      <c r="T7" s="738"/>
      <c r="U7" s="740"/>
      <c r="V7" s="744"/>
      <c r="W7" s="374"/>
      <c r="X7" s="318"/>
      <c r="AC7" s="320"/>
      <c r="AG7" s="329">
        <f t="shared" ref="AG7:AG15" si="4">ROUNDDOWN(I7/1000,0)</f>
        <v>0</v>
      </c>
      <c r="AH7" s="329">
        <f t="shared" ref="AH7:AH15" si="5">ROUNDDOWN(O7/1000,0)</f>
        <v>0</v>
      </c>
    </row>
    <row r="8" spans="2:34" s="302" customFormat="1" ht="24" customHeight="1">
      <c r="B8" s="322"/>
      <c r="C8" s="323"/>
      <c r="D8" s="324"/>
      <c r="E8" s="325" t="s">
        <v>240</v>
      </c>
      <c r="F8" s="326"/>
      <c r="G8" s="327"/>
      <c r="H8" s="35">
        <f t="shared" ref="H8:H13" si="6">D8*F8*G8/100</f>
        <v>0</v>
      </c>
      <c r="I8" s="353">
        <f>ROUNDDOWN($J8*1.1,0)</f>
        <v>0</v>
      </c>
      <c r="J8" s="328"/>
      <c r="K8" s="261"/>
      <c r="L8" s="353">
        <f t="shared" si="0"/>
        <v>0</v>
      </c>
      <c r="M8" s="328"/>
      <c r="N8" s="357">
        <f t="shared" si="1"/>
        <v>0</v>
      </c>
      <c r="O8" s="353">
        <f>IF($K8=$B$19,$L8,$M8)</f>
        <v>0</v>
      </c>
      <c r="P8" s="353">
        <f t="shared" si="2"/>
        <v>4800000</v>
      </c>
      <c r="Q8" s="36">
        <f t="shared" si="3"/>
        <v>0</v>
      </c>
      <c r="R8" s="37">
        <f t="shared" ref="R8:R14" si="7">ROUNDDOWN(MIN(O8,Q8),-3)</f>
        <v>0</v>
      </c>
      <c r="S8" s="738"/>
      <c r="T8" s="738"/>
      <c r="U8" s="740"/>
      <c r="V8" s="744"/>
      <c r="W8" s="374"/>
      <c r="X8" s="318"/>
      <c r="Z8" s="746" t="s">
        <v>200</v>
      </c>
      <c r="AA8" s="746"/>
      <c r="AB8" s="746"/>
      <c r="AC8" s="26">
        <f>ROUNDDOWN(R16/3,-3)</f>
        <v>0</v>
      </c>
      <c r="AG8" s="329">
        <f t="shared" si="4"/>
        <v>0</v>
      </c>
      <c r="AH8" s="329">
        <f t="shared" si="5"/>
        <v>0</v>
      </c>
    </row>
    <row r="9" spans="2:34" s="302" customFormat="1" ht="24" customHeight="1">
      <c r="B9" s="322"/>
      <c r="C9" s="323"/>
      <c r="D9" s="324"/>
      <c r="E9" s="325" t="s">
        <v>240</v>
      </c>
      <c r="F9" s="326"/>
      <c r="G9" s="327"/>
      <c r="H9" s="35">
        <f t="shared" si="6"/>
        <v>0</v>
      </c>
      <c r="I9" s="353">
        <f t="shared" ref="I9:I13" si="8">ROUNDDOWN($J9*1.1,0)</f>
        <v>0</v>
      </c>
      <c r="J9" s="328"/>
      <c r="K9" s="261"/>
      <c r="L9" s="353">
        <f t="shared" si="0"/>
        <v>0</v>
      </c>
      <c r="M9" s="328"/>
      <c r="N9" s="357">
        <f t="shared" si="1"/>
        <v>0</v>
      </c>
      <c r="O9" s="353">
        <f t="shared" ref="O9:O13" si="9">IF($K9=$B$19,$L9,$M9)</f>
        <v>0</v>
      </c>
      <c r="P9" s="353">
        <f t="shared" si="2"/>
        <v>4800000</v>
      </c>
      <c r="Q9" s="36">
        <f t="shared" ref="Q9:Q13" si="10">H9*P9/10</f>
        <v>0</v>
      </c>
      <c r="R9" s="37">
        <f t="shared" ref="R9:R13" si="11">ROUNDDOWN(MIN(O9,Q9),-3)</f>
        <v>0</v>
      </c>
      <c r="S9" s="738"/>
      <c r="T9" s="738"/>
      <c r="U9" s="740"/>
      <c r="V9" s="744"/>
      <c r="W9" s="374"/>
      <c r="X9" s="318"/>
      <c r="AC9" s="320"/>
      <c r="AG9" s="329">
        <f t="shared" ref="AG9:AG13" si="12">ROUNDDOWN(I9/1000,0)</f>
        <v>0</v>
      </c>
      <c r="AH9" s="329">
        <f t="shared" ref="AH9:AH13" si="13">ROUNDDOWN(O9/1000,0)</f>
        <v>0</v>
      </c>
    </row>
    <row r="10" spans="2:34" s="302" customFormat="1" ht="24" customHeight="1">
      <c r="B10" s="322"/>
      <c r="C10" s="323"/>
      <c r="D10" s="324"/>
      <c r="E10" s="325" t="s">
        <v>240</v>
      </c>
      <c r="F10" s="326"/>
      <c r="G10" s="327"/>
      <c r="H10" s="35">
        <f t="shared" si="6"/>
        <v>0</v>
      </c>
      <c r="I10" s="353">
        <f t="shared" si="8"/>
        <v>0</v>
      </c>
      <c r="J10" s="328"/>
      <c r="K10" s="261"/>
      <c r="L10" s="353">
        <f t="shared" si="0"/>
        <v>0</v>
      </c>
      <c r="M10" s="328"/>
      <c r="N10" s="357">
        <f t="shared" si="1"/>
        <v>0</v>
      </c>
      <c r="O10" s="353">
        <f t="shared" si="9"/>
        <v>0</v>
      </c>
      <c r="P10" s="353">
        <f t="shared" si="2"/>
        <v>4800000</v>
      </c>
      <c r="Q10" s="36">
        <f t="shared" si="10"/>
        <v>0</v>
      </c>
      <c r="R10" s="37">
        <f t="shared" si="11"/>
        <v>0</v>
      </c>
      <c r="S10" s="738"/>
      <c r="T10" s="738"/>
      <c r="U10" s="740"/>
      <c r="V10" s="744"/>
      <c r="W10" s="374"/>
      <c r="X10" s="318"/>
      <c r="AC10" s="320"/>
      <c r="AG10" s="329">
        <f t="shared" si="12"/>
        <v>0</v>
      </c>
      <c r="AH10" s="329">
        <f t="shared" si="13"/>
        <v>0</v>
      </c>
    </row>
    <row r="11" spans="2:34" s="302" customFormat="1" ht="24" customHeight="1">
      <c r="B11" s="322"/>
      <c r="C11" s="323"/>
      <c r="D11" s="324"/>
      <c r="E11" s="325" t="s">
        <v>240</v>
      </c>
      <c r="F11" s="326"/>
      <c r="G11" s="327"/>
      <c r="H11" s="35">
        <f t="shared" si="6"/>
        <v>0</v>
      </c>
      <c r="I11" s="353">
        <f t="shared" si="8"/>
        <v>0</v>
      </c>
      <c r="J11" s="328"/>
      <c r="K11" s="261"/>
      <c r="L11" s="353">
        <f t="shared" si="0"/>
        <v>0</v>
      </c>
      <c r="M11" s="328"/>
      <c r="N11" s="357">
        <f t="shared" si="1"/>
        <v>0</v>
      </c>
      <c r="O11" s="353">
        <f t="shared" si="9"/>
        <v>0</v>
      </c>
      <c r="P11" s="353">
        <f t="shared" si="2"/>
        <v>4800000</v>
      </c>
      <c r="Q11" s="36">
        <f t="shared" si="10"/>
        <v>0</v>
      </c>
      <c r="R11" s="37">
        <f t="shared" si="11"/>
        <v>0</v>
      </c>
      <c r="S11" s="738"/>
      <c r="T11" s="738"/>
      <c r="U11" s="740"/>
      <c r="V11" s="744"/>
      <c r="W11" s="374"/>
      <c r="X11" s="318"/>
      <c r="AC11" s="320"/>
      <c r="AG11" s="329">
        <f t="shared" si="12"/>
        <v>0</v>
      </c>
      <c r="AH11" s="329">
        <f t="shared" si="13"/>
        <v>0</v>
      </c>
    </row>
    <row r="12" spans="2:34" s="302" customFormat="1" ht="24" customHeight="1">
      <c r="B12" s="322"/>
      <c r="C12" s="323"/>
      <c r="D12" s="324"/>
      <c r="E12" s="325" t="s">
        <v>240</v>
      </c>
      <c r="F12" s="326"/>
      <c r="G12" s="327"/>
      <c r="H12" s="35">
        <f t="shared" si="6"/>
        <v>0</v>
      </c>
      <c r="I12" s="353">
        <f t="shared" si="8"/>
        <v>0</v>
      </c>
      <c r="J12" s="328"/>
      <c r="K12" s="261"/>
      <c r="L12" s="353">
        <f t="shared" si="0"/>
        <v>0</v>
      </c>
      <c r="M12" s="328"/>
      <c r="N12" s="357">
        <f t="shared" si="1"/>
        <v>0</v>
      </c>
      <c r="O12" s="353">
        <f t="shared" si="9"/>
        <v>0</v>
      </c>
      <c r="P12" s="353">
        <f t="shared" si="2"/>
        <v>4800000</v>
      </c>
      <c r="Q12" s="36">
        <f t="shared" si="10"/>
        <v>0</v>
      </c>
      <c r="R12" s="37">
        <f t="shared" si="11"/>
        <v>0</v>
      </c>
      <c r="S12" s="738"/>
      <c r="T12" s="738"/>
      <c r="U12" s="740"/>
      <c r="V12" s="744"/>
      <c r="W12" s="374"/>
      <c r="X12" s="318"/>
      <c r="AC12" s="320"/>
      <c r="AG12" s="329">
        <f t="shared" si="12"/>
        <v>0</v>
      </c>
      <c r="AH12" s="329">
        <f t="shared" si="13"/>
        <v>0</v>
      </c>
    </row>
    <row r="13" spans="2:34" s="302" customFormat="1" ht="24" customHeight="1">
      <c r="B13" s="322"/>
      <c r="C13" s="323"/>
      <c r="D13" s="324"/>
      <c r="E13" s="325" t="s">
        <v>240</v>
      </c>
      <c r="F13" s="326"/>
      <c r="G13" s="327"/>
      <c r="H13" s="35">
        <f t="shared" si="6"/>
        <v>0</v>
      </c>
      <c r="I13" s="353">
        <f t="shared" si="8"/>
        <v>0</v>
      </c>
      <c r="J13" s="328"/>
      <c r="K13" s="261"/>
      <c r="L13" s="353">
        <f t="shared" si="0"/>
        <v>0</v>
      </c>
      <c r="M13" s="328"/>
      <c r="N13" s="357">
        <f t="shared" si="1"/>
        <v>0</v>
      </c>
      <c r="O13" s="353">
        <f t="shared" si="9"/>
        <v>0</v>
      </c>
      <c r="P13" s="353">
        <f t="shared" si="2"/>
        <v>4800000</v>
      </c>
      <c r="Q13" s="36">
        <f t="shared" si="10"/>
        <v>0</v>
      </c>
      <c r="R13" s="37">
        <f t="shared" si="11"/>
        <v>0</v>
      </c>
      <c r="S13" s="738"/>
      <c r="T13" s="738"/>
      <c r="U13" s="740"/>
      <c r="V13" s="744"/>
      <c r="W13" s="374"/>
      <c r="X13" s="318"/>
      <c r="AC13" s="320"/>
      <c r="AG13" s="329">
        <f t="shared" si="12"/>
        <v>0</v>
      </c>
      <c r="AH13" s="329">
        <f t="shared" si="13"/>
        <v>0</v>
      </c>
    </row>
    <row r="14" spans="2:34" s="302" customFormat="1" ht="24" customHeight="1">
      <c r="B14" s="322"/>
      <c r="C14" s="323"/>
      <c r="D14" s="324"/>
      <c r="E14" s="325" t="s">
        <v>240</v>
      </c>
      <c r="F14" s="326"/>
      <c r="G14" s="327"/>
      <c r="H14" s="35">
        <f>D14*F14*G14/100</f>
        <v>0</v>
      </c>
      <c r="I14" s="353">
        <f>ROUNDDOWN($J14*1.1,0)</f>
        <v>0</v>
      </c>
      <c r="J14" s="328"/>
      <c r="K14" s="261"/>
      <c r="L14" s="353">
        <f>M14+N14</f>
        <v>0</v>
      </c>
      <c r="M14" s="328"/>
      <c r="N14" s="357">
        <f>(M14*0.1)</f>
        <v>0</v>
      </c>
      <c r="O14" s="353">
        <f>IF($K14=$B$19,$L14,$M14)</f>
        <v>0</v>
      </c>
      <c r="P14" s="353">
        <f>IF($C14=$C$19,$J$19,IF($C14=$C$20,$J$19,IF($C14=$C$21,$J$19,$J$20)))</f>
        <v>4800000</v>
      </c>
      <c r="Q14" s="36">
        <f>H14*P14/10</f>
        <v>0</v>
      </c>
      <c r="R14" s="37">
        <f t="shared" si="7"/>
        <v>0</v>
      </c>
      <c r="S14" s="738"/>
      <c r="T14" s="738"/>
      <c r="U14" s="740"/>
      <c r="V14" s="744"/>
      <c r="W14" s="374"/>
      <c r="X14" s="318"/>
      <c r="Z14" s="746" t="s">
        <v>202</v>
      </c>
      <c r="AA14" s="746"/>
      <c r="AB14" s="746"/>
      <c r="AC14" s="26">
        <f>ROUNDDOWN(AC6*2/3,-3)</f>
        <v>0</v>
      </c>
      <c r="AG14" s="329">
        <f t="shared" si="4"/>
        <v>0</v>
      </c>
      <c r="AH14" s="329">
        <f t="shared" si="5"/>
        <v>0</v>
      </c>
    </row>
    <row r="15" spans="2:34" s="302" customFormat="1" ht="24" customHeight="1" thickBot="1">
      <c r="B15" s="330"/>
      <c r="C15" s="331"/>
      <c r="D15" s="332"/>
      <c r="E15" s="333" t="s">
        <v>240</v>
      </c>
      <c r="F15" s="334"/>
      <c r="G15" s="335"/>
      <c r="H15" s="38">
        <f>D15*F15*G15/100</f>
        <v>0</v>
      </c>
      <c r="I15" s="354">
        <f>ROUNDDOWN($J15*1.1,0)</f>
        <v>0</v>
      </c>
      <c r="J15" s="336"/>
      <c r="K15" s="337"/>
      <c r="L15" s="355">
        <f>M15+N15</f>
        <v>0</v>
      </c>
      <c r="M15" s="338"/>
      <c r="N15" s="358">
        <f>(M15*0.1)</f>
        <v>0</v>
      </c>
      <c r="O15" s="359">
        <f>IF($K15=$B$19,$L15,$M15)</f>
        <v>0</v>
      </c>
      <c r="P15" s="354">
        <f>IF($C15=$C$19,$J$19,IF($C15=$C$20,$J$19,IF($C15=$C$21,$J$19,$J$20)))</f>
        <v>4800000</v>
      </c>
      <c r="Q15" s="360">
        <f>H15*P15/10</f>
        <v>0</v>
      </c>
      <c r="R15" s="361">
        <f>ROUNDDOWN(MIN(O15,Q15),-3)</f>
        <v>0</v>
      </c>
      <c r="S15" s="739"/>
      <c r="T15" s="739"/>
      <c r="U15" s="740"/>
      <c r="V15" s="745"/>
      <c r="W15" s="375"/>
      <c r="X15" s="318"/>
      <c r="AG15" s="339">
        <f t="shared" si="4"/>
        <v>0</v>
      </c>
      <c r="AH15" s="339">
        <f t="shared" si="5"/>
        <v>0</v>
      </c>
    </row>
    <row r="16" spans="2:34" s="302" customFormat="1" ht="24" customHeight="1" thickTop="1" thickBot="1">
      <c r="B16" s="741" t="s">
        <v>3</v>
      </c>
      <c r="C16" s="742"/>
      <c r="D16" s="742"/>
      <c r="E16" s="742"/>
      <c r="F16" s="742"/>
      <c r="G16" s="743"/>
      <c r="H16" s="362">
        <f>SUM(H6:H15)</f>
        <v>0</v>
      </c>
      <c r="I16" s="286">
        <f>SUM(I6:I15)</f>
        <v>0</v>
      </c>
      <c r="J16" s="286">
        <f>SUM(J6:J15)</f>
        <v>0</v>
      </c>
      <c r="K16" s="287"/>
      <c r="L16" s="363">
        <f>SUM(L6:L15)</f>
        <v>0</v>
      </c>
      <c r="M16" s="364">
        <f>SUM(M6:M15)</f>
        <v>0</v>
      </c>
      <c r="N16" s="364">
        <f>SUM(N6:N15)</f>
        <v>0</v>
      </c>
      <c r="O16" s="286">
        <f>SUM(O6:O15)</f>
        <v>0</v>
      </c>
      <c r="P16" s="289"/>
      <c r="Q16" s="365"/>
      <c r="R16" s="366">
        <f>SUM(R6:R15)</f>
        <v>0</v>
      </c>
      <c r="S16" s="367"/>
      <c r="T16" s="367"/>
      <c r="U16" s="367"/>
      <c r="V16" s="368"/>
      <c r="W16" s="376"/>
      <c r="X16" s="340"/>
      <c r="Y16" s="747"/>
      <c r="Z16" s="747"/>
      <c r="AA16" s="747"/>
      <c r="AB16" s="747"/>
      <c r="AC16" s="299"/>
    </row>
    <row r="17" spans="2:31" s="302" customFormat="1" ht="24" customHeight="1">
      <c r="B17" s="341"/>
      <c r="C17" s="239"/>
      <c r="D17" s="239"/>
      <c r="E17" s="239"/>
      <c r="F17" s="239"/>
      <c r="G17" s="239"/>
      <c r="H17" s="239"/>
      <c r="I17" s="29">
        <f>ROUNDDOWN(I16/1000,0)</f>
        <v>0</v>
      </c>
      <c r="J17" s="247"/>
      <c r="K17" s="247"/>
      <c r="L17" s="247"/>
      <c r="M17" s="343"/>
      <c r="N17" s="343"/>
      <c r="O17" s="29">
        <f>ROUNDDOWN(O16/1000,0)</f>
        <v>0</v>
      </c>
      <c r="P17" s="342"/>
      <c r="Q17" s="344" t="s">
        <v>226</v>
      </c>
      <c r="R17" s="345" t="s">
        <v>242</v>
      </c>
      <c r="S17" s="369" t="str">
        <f>IF(S14&gt;Y17,"×","○")</f>
        <v>○</v>
      </c>
      <c r="Y17" s="729">
        <v>10000000</v>
      </c>
      <c r="Z17" s="729"/>
      <c r="AA17" s="729"/>
      <c r="AB17" s="729"/>
      <c r="AC17" s="320" t="s">
        <v>227</v>
      </c>
      <c r="AD17" s="320"/>
      <c r="AE17" s="320"/>
    </row>
    <row r="18" spans="2:31" s="247" customFormat="1">
      <c r="B18" s="141" t="s">
        <v>203</v>
      </c>
      <c r="C18" s="28"/>
      <c r="I18" s="241"/>
      <c r="J18" s="241"/>
      <c r="K18" s="241"/>
      <c r="L18" s="240"/>
      <c r="O18" s="242"/>
      <c r="P18" s="242"/>
      <c r="Q18" s="342"/>
      <c r="R18" s="342"/>
      <c r="S18" s="370">
        <f>ROUNDDOWN(S6/1000,0)</f>
        <v>0</v>
      </c>
      <c r="T18" s="370">
        <f>ROUNDDOWN(T6/1000,0)</f>
        <v>0</v>
      </c>
    </row>
    <row r="19" spans="2:31" s="247" customFormat="1">
      <c r="B19" s="141" t="s">
        <v>204</v>
      </c>
      <c r="C19" s="31" t="s">
        <v>243</v>
      </c>
      <c r="I19" s="241"/>
      <c r="J19" s="372">
        <v>800000</v>
      </c>
      <c r="K19" s="241"/>
      <c r="L19" s="240"/>
      <c r="M19" s="241"/>
      <c r="N19" s="241"/>
      <c r="O19" s="346"/>
      <c r="P19" s="346"/>
      <c r="Q19" s="347"/>
      <c r="R19" s="348"/>
      <c r="S19" s="342"/>
    </row>
    <row r="20" spans="2:31" s="247" customFormat="1">
      <c r="B20" s="30"/>
      <c r="C20" s="31" t="s">
        <v>244</v>
      </c>
      <c r="I20" s="246"/>
      <c r="J20" s="27">
        <v>4800000</v>
      </c>
      <c r="K20" s="245"/>
      <c r="L20" s="245"/>
      <c r="M20" s="241"/>
      <c r="N20" s="241"/>
      <c r="O20" s="320"/>
      <c r="P20" s="320"/>
      <c r="Q20" s="346"/>
      <c r="R20" s="349"/>
      <c r="S20" s="342"/>
    </row>
    <row r="21" spans="2:31" s="247" customFormat="1">
      <c r="B21" s="30"/>
      <c r="C21" s="31" t="s">
        <v>245</v>
      </c>
      <c r="I21" s="246"/>
      <c r="J21" s="246"/>
      <c r="K21" s="245"/>
      <c r="L21" s="245"/>
      <c r="M21" s="246"/>
      <c r="N21" s="246"/>
      <c r="O21" s="342"/>
      <c r="P21" s="342"/>
      <c r="Q21" s="320"/>
      <c r="R21" s="350"/>
      <c r="S21" s="342"/>
    </row>
    <row r="22" spans="2:31" s="247" customFormat="1">
      <c r="B22" s="30"/>
      <c r="C22" s="31" t="s">
        <v>241</v>
      </c>
      <c r="I22" s="246"/>
      <c r="J22" s="246"/>
      <c r="K22" s="245"/>
      <c r="L22" s="245"/>
      <c r="M22" s="246"/>
      <c r="N22" s="246"/>
      <c r="O22" s="342"/>
      <c r="P22" s="342"/>
      <c r="Q22" s="342"/>
      <c r="R22" s="351"/>
      <c r="S22" s="342"/>
    </row>
    <row r="23" spans="2:31" s="247" customFormat="1">
      <c r="B23" s="30"/>
      <c r="C23" s="31" t="s">
        <v>239</v>
      </c>
      <c r="I23" s="246"/>
      <c r="J23" s="246"/>
      <c r="K23" s="309"/>
      <c r="L23" s="309"/>
      <c r="M23" s="246"/>
      <c r="N23" s="246"/>
      <c r="Q23" s="342"/>
      <c r="R23" s="351"/>
    </row>
    <row r="24" spans="2:31" s="247" customFormat="1">
      <c r="B24" s="30"/>
      <c r="C24" s="31" t="s">
        <v>246</v>
      </c>
      <c r="M24" s="246"/>
      <c r="N24" s="246"/>
      <c r="O24" s="342"/>
      <c r="P24" s="342"/>
    </row>
    <row r="25" spans="2:31" s="247" customFormat="1">
      <c r="B25" s="246"/>
      <c r="O25" s="342"/>
      <c r="P25" s="342"/>
      <c r="Q25" s="342"/>
      <c r="R25" s="342"/>
      <c r="S25" s="342"/>
    </row>
    <row r="26" spans="2:31" s="247" customFormat="1">
      <c r="B26" s="246"/>
      <c r="O26" s="342"/>
      <c r="P26" s="342"/>
      <c r="Q26" s="342"/>
      <c r="R26" s="342"/>
      <c r="S26" s="342"/>
    </row>
    <row r="27" spans="2:31" s="247" customFormat="1">
      <c r="B27" s="246"/>
      <c r="O27" s="342"/>
      <c r="P27" s="342"/>
      <c r="Q27" s="342"/>
      <c r="R27" s="342"/>
      <c r="S27" s="342"/>
    </row>
    <row r="28" spans="2:31" s="247" customFormat="1">
      <c r="B28" s="246"/>
      <c r="O28" s="342"/>
      <c r="P28" s="342"/>
      <c r="Q28" s="342"/>
      <c r="R28" s="342"/>
      <c r="S28" s="342"/>
    </row>
    <row r="29" spans="2:31" s="247" customFormat="1">
      <c r="B29" s="246"/>
      <c r="O29" s="342"/>
      <c r="P29" s="342"/>
      <c r="Q29" s="342"/>
      <c r="R29" s="342"/>
      <c r="S29" s="342"/>
    </row>
    <row r="30" spans="2:31" s="247" customFormat="1">
      <c r="B30" s="246"/>
      <c r="O30" s="342"/>
      <c r="P30" s="342"/>
      <c r="Q30" s="342"/>
      <c r="R30" s="342"/>
      <c r="S30" s="342"/>
    </row>
    <row r="31" spans="2:31" s="247" customFormat="1">
      <c r="B31" s="246"/>
      <c r="O31" s="342"/>
      <c r="P31" s="342"/>
      <c r="Q31" s="342"/>
      <c r="R31" s="342"/>
      <c r="S31" s="342"/>
    </row>
    <row r="32" spans="2:31" s="247" customFormat="1">
      <c r="B32" s="246"/>
      <c r="O32" s="342"/>
      <c r="P32" s="342"/>
      <c r="Q32" s="342"/>
      <c r="R32" s="342"/>
      <c r="S32" s="342"/>
    </row>
    <row r="33" spans="2:19" s="247" customFormat="1">
      <c r="B33" s="246"/>
      <c r="O33" s="342"/>
      <c r="P33" s="342"/>
      <c r="Q33" s="342"/>
      <c r="R33" s="342"/>
      <c r="S33" s="342"/>
    </row>
    <row r="34" spans="2:19" s="247" customFormat="1">
      <c r="B34" s="246"/>
      <c r="O34" s="342"/>
      <c r="P34" s="342"/>
      <c r="Q34" s="342"/>
      <c r="R34" s="342"/>
      <c r="S34" s="342"/>
    </row>
    <row r="35" spans="2:19" s="247" customFormat="1">
      <c r="B35" s="246"/>
      <c r="O35" s="342"/>
      <c r="P35" s="342"/>
      <c r="Q35" s="342"/>
      <c r="R35" s="342"/>
      <c r="S35" s="342"/>
    </row>
    <row r="36" spans="2:19" s="247" customFormat="1">
      <c r="B36" s="246"/>
      <c r="O36" s="342"/>
      <c r="P36" s="342"/>
      <c r="Q36" s="342"/>
      <c r="R36" s="342"/>
      <c r="S36" s="342"/>
    </row>
    <row r="37" spans="2:19" s="247" customFormat="1">
      <c r="B37" s="246"/>
      <c r="O37" s="342"/>
      <c r="P37" s="342"/>
      <c r="Q37" s="342"/>
      <c r="R37" s="342"/>
      <c r="S37" s="342"/>
    </row>
    <row r="38" spans="2:19" s="247" customFormat="1">
      <c r="B38" s="246"/>
      <c r="O38" s="342"/>
      <c r="P38" s="342"/>
      <c r="Q38" s="342"/>
      <c r="R38" s="342"/>
      <c r="S38" s="342"/>
    </row>
    <row r="39" spans="2:19" s="247" customFormat="1">
      <c r="B39" s="246"/>
      <c r="O39" s="342"/>
      <c r="P39" s="342"/>
      <c r="Q39" s="342"/>
      <c r="R39" s="342"/>
      <c r="S39" s="342"/>
    </row>
    <row r="40" spans="2:19" s="247" customFormat="1">
      <c r="B40" s="246"/>
      <c r="O40" s="342"/>
      <c r="P40" s="342"/>
      <c r="Q40" s="342"/>
      <c r="R40" s="342"/>
      <c r="S40" s="342"/>
    </row>
    <row r="41" spans="2:19" s="247" customFormat="1">
      <c r="B41" s="246"/>
      <c r="O41" s="342"/>
      <c r="P41" s="342"/>
      <c r="Q41" s="342"/>
      <c r="R41" s="342"/>
      <c r="S41" s="342"/>
    </row>
    <row r="42" spans="2:19" s="247" customFormat="1">
      <c r="B42" s="246"/>
      <c r="O42" s="342"/>
      <c r="P42" s="342"/>
      <c r="Q42" s="342"/>
      <c r="R42" s="342"/>
      <c r="S42" s="342"/>
    </row>
    <row r="43" spans="2:19" s="247" customFormat="1">
      <c r="B43" s="246"/>
      <c r="O43" s="342"/>
      <c r="P43" s="342"/>
      <c r="Q43" s="342"/>
      <c r="R43" s="342"/>
      <c r="S43" s="342"/>
    </row>
    <row r="44" spans="2:19" s="247" customFormat="1">
      <c r="B44" s="246"/>
      <c r="O44" s="342"/>
      <c r="P44" s="342"/>
      <c r="Q44" s="342"/>
      <c r="R44" s="342"/>
      <c r="S44" s="342"/>
    </row>
    <row r="45" spans="2:19" s="247" customFormat="1">
      <c r="B45" s="246"/>
      <c r="O45" s="342"/>
      <c r="P45" s="342"/>
      <c r="Q45" s="342"/>
      <c r="R45" s="342"/>
      <c r="S45" s="342"/>
    </row>
    <row r="46" spans="2:19" s="247" customFormat="1">
      <c r="B46" s="246"/>
      <c r="O46" s="342"/>
      <c r="P46" s="342"/>
      <c r="Q46" s="342"/>
      <c r="R46" s="342"/>
      <c r="S46" s="342"/>
    </row>
    <row r="47" spans="2:19" s="247" customFormat="1">
      <c r="B47" s="246"/>
      <c r="O47" s="342"/>
      <c r="P47" s="342"/>
      <c r="Q47" s="342"/>
      <c r="R47" s="342"/>
      <c r="S47" s="342"/>
    </row>
    <row r="48" spans="2:19" s="247" customFormat="1">
      <c r="B48" s="246"/>
      <c r="O48" s="342"/>
      <c r="P48" s="342"/>
      <c r="Q48" s="342"/>
      <c r="R48" s="342"/>
      <c r="S48" s="342"/>
    </row>
    <row r="49" spans="2:20" s="247" customFormat="1">
      <c r="B49" s="246"/>
      <c r="O49" s="342"/>
      <c r="P49" s="342"/>
      <c r="Q49" s="342"/>
      <c r="R49" s="342"/>
      <c r="S49" s="342"/>
    </row>
    <row r="50" spans="2:20" s="247" customFormat="1">
      <c r="B50" s="246"/>
      <c r="O50" s="342"/>
      <c r="P50" s="342"/>
      <c r="Q50" s="342"/>
      <c r="R50" s="342"/>
      <c r="S50" s="342"/>
    </row>
    <row r="51" spans="2:20" s="247" customFormat="1">
      <c r="B51" s="246"/>
      <c r="O51" s="342"/>
      <c r="P51" s="342"/>
      <c r="Q51" s="342"/>
      <c r="R51" s="342"/>
      <c r="S51" s="342"/>
    </row>
    <row r="52" spans="2:20" s="247" customFormat="1">
      <c r="B52" s="246"/>
      <c r="O52" s="342"/>
      <c r="P52" s="342"/>
      <c r="Q52" s="342"/>
      <c r="R52" s="342"/>
      <c r="S52" s="342"/>
    </row>
    <row r="53" spans="2:20" s="247" customFormat="1">
      <c r="B53" s="246"/>
      <c r="I53" s="246"/>
      <c r="J53" s="246"/>
      <c r="K53" s="246"/>
      <c r="L53" s="246"/>
      <c r="O53" s="299"/>
      <c r="P53" s="299"/>
      <c r="Q53" s="342"/>
      <c r="R53" s="342"/>
      <c r="S53" s="342"/>
    </row>
    <row r="54" spans="2:20" s="247" customFormat="1">
      <c r="B54" s="246"/>
      <c r="C54" s="246"/>
      <c r="D54" s="246"/>
      <c r="E54" s="246"/>
      <c r="F54" s="246"/>
      <c r="G54" s="246"/>
      <c r="H54" s="246"/>
      <c r="I54" s="246"/>
      <c r="J54" s="246"/>
      <c r="K54" s="246"/>
      <c r="L54" s="246"/>
      <c r="M54" s="246"/>
      <c r="N54" s="246"/>
      <c r="O54" s="299"/>
      <c r="P54" s="299"/>
      <c r="Q54" s="299"/>
      <c r="R54" s="299"/>
      <c r="S54" s="299"/>
      <c r="T54" s="246"/>
    </row>
  </sheetData>
  <sheetProtection sheet="1" objects="1" scenarios="1" formatColumns="0" formatRows="0" insertRows="0" deleteRows="0"/>
  <mergeCells count="27">
    <mergeCell ref="B16:G16"/>
    <mergeCell ref="V6:V15"/>
    <mergeCell ref="Z8:AB8"/>
    <mergeCell ref="Z14:AB14"/>
    <mergeCell ref="Y16:AB16"/>
    <mergeCell ref="Y17:AB17"/>
    <mergeCell ref="R4:R5"/>
    <mergeCell ref="S4:S5"/>
    <mergeCell ref="T4:T5"/>
    <mergeCell ref="U4:U5"/>
    <mergeCell ref="V4:V5"/>
    <mergeCell ref="S6:S15"/>
    <mergeCell ref="T6:T15"/>
    <mergeCell ref="U6:U15"/>
    <mergeCell ref="W4:W5"/>
    <mergeCell ref="Q4:Q5"/>
    <mergeCell ref="B4:B5"/>
    <mergeCell ref="C4:C5"/>
    <mergeCell ref="I4:I5"/>
    <mergeCell ref="J4:J5"/>
    <mergeCell ref="K4:K5"/>
    <mergeCell ref="L4:L5"/>
    <mergeCell ref="M4:M5"/>
    <mergeCell ref="N4:N5"/>
    <mergeCell ref="O4:O5"/>
    <mergeCell ref="P4:P5"/>
    <mergeCell ref="D4:H4"/>
  </mergeCells>
  <phoneticPr fontId="2"/>
  <conditionalFormatting sqref="K6:K15">
    <cfRule type="containsText" dxfId="0" priority="1" operator="containsText" text="本則課税">
      <formula>NOT(ISERROR(SEARCH("本則課税",K6)))</formula>
    </cfRule>
  </conditionalFormatting>
  <dataValidations count="3">
    <dataValidation type="list" allowBlank="1" showInputMessage="1" showErrorMessage="1" sqref="C6:C15" xr:uid="{DDB04D22-F616-4041-998C-B9D42B692416}">
      <formula1>$C$19:$C$24</formula1>
    </dataValidation>
    <dataValidation type="list" allowBlank="1" showInputMessage="1" showErrorMessage="1" sqref="K16" xr:uid="{B00E3659-AC38-4790-8281-8A1F32BD842C}">
      <formula1>#REF!</formula1>
    </dataValidation>
    <dataValidation type="list" allowBlank="1" showInputMessage="1" showErrorMessage="1" sqref="K6:K15" xr:uid="{DCD4A26C-9F50-49D9-9890-5F069285D203}">
      <formula1>$B$18:$B$19</formula1>
    </dataValidation>
  </dataValidations>
  <pageMargins left="0.39370078740157483" right="0.39370078740157483" top="0.39370078740157483" bottom="0.39370078740157483" header="0.31496062992125984" footer="0.31496062992125984"/>
  <pageSetup paperSize="9" scale="61" fitToHeight="0" orientation="landscape" r:id="rId1"/>
  <ignoredErrors>
    <ignoredError sqref="AG6:AH1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theme="7"/>
    <pageSetUpPr autoPageBreaks="0"/>
  </sheetPr>
  <dimension ref="A1:AW7"/>
  <sheetViews>
    <sheetView topLeftCell="U3" zoomScaleNormal="100" zoomScaleSheetLayoutView="80" workbookViewId="0">
      <selection activeCell="G7" sqref="G7"/>
    </sheetView>
  </sheetViews>
  <sheetFormatPr defaultColWidth="8.09765625" defaultRowHeight="13.2"/>
  <cols>
    <col min="1" max="1" width="4" style="6" customWidth="1"/>
    <col min="2" max="3" width="3.5" style="5" customWidth="1"/>
    <col min="4" max="4" width="8.19921875" style="6" customWidth="1"/>
    <col min="5" max="5" width="13.5" style="11" customWidth="1"/>
    <col min="6" max="6" width="10.5" style="11" customWidth="1"/>
    <col min="7" max="7" width="7.5" style="10" customWidth="1"/>
    <col min="8" max="8" width="7.5" style="18" customWidth="1"/>
    <col min="9" max="13" width="6" style="18" customWidth="1"/>
    <col min="14" max="14" width="45" style="10" customWidth="1"/>
    <col min="15" max="18" width="7" style="3" customWidth="1"/>
    <col min="19" max="19" width="7" style="10" customWidth="1"/>
    <col min="20" max="31" width="7.5" style="3" customWidth="1"/>
    <col min="32" max="33" width="5.5" style="10" customWidth="1"/>
    <col min="34" max="38" width="4.5" style="10" customWidth="1"/>
    <col min="39" max="41" width="4.5" style="5" customWidth="1"/>
    <col min="42" max="42" width="45" style="6" customWidth="1"/>
    <col min="43" max="43" width="10" style="18" customWidth="1"/>
    <col min="44" max="49" width="8" style="18" customWidth="1"/>
    <col min="50" max="50" width="4.59765625" style="6" customWidth="1"/>
    <col min="51" max="16384" width="8.09765625" style="6"/>
  </cols>
  <sheetData>
    <row r="1" spans="1:49" s="5" customFormat="1"/>
    <row r="2" spans="1:49" ht="21">
      <c r="B2" s="23" t="s">
        <v>595</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ht="19.2">
      <c r="B3" s="7"/>
      <c r="C3" s="7"/>
      <c r="D3" s="7"/>
      <c r="E3" s="7"/>
      <c r="F3" s="7"/>
      <c r="G3" s="8"/>
      <c r="H3" s="8"/>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24"/>
    </row>
    <row r="4" spans="1:49" ht="42" customHeight="1">
      <c r="B4" s="755" t="s">
        <v>144</v>
      </c>
      <c r="C4" s="756" t="s">
        <v>44</v>
      </c>
      <c r="D4" s="755" t="s">
        <v>145</v>
      </c>
      <c r="E4" s="751" t="s">
        <v>191</v>
      </c>
      <c r="F4" s="748" t="s">
        <v>146</v>
      </c>
      <c r="G4" s="751" t="s">
        <v>180</v>
      </c>
      <c r="H4" s="751" t="s">
        <v>66</v>
      </c>
      <c r="I4" s="752" t="s">
        <v>147</v>
      </c>
      <c r="J4" s="753"/>
      <c r="K4" s="754"/>
      <c r="L4" s="752" t="s">
        <v>148</v>
      </c>
      <c r="M4" s="754"/>
      <c r="N4" s="751" t="s">
        <v>149</v>
      </c>
      <c r="O4" s="765" t="s">
        <v>150</v>
      </c>
      <c r="P4" s="765"/>
      <c r="Q4" s="766"/>
      <c r="R4" s="767" t="s">
        <v>151</v>
      </c>
      <c r="S4" s="751" t="s">
        <v>152</v>
      </c>
      <c r="T4" s="762" t="s">
        <v>153</v>
      </c>
      <c r="U4" s="763"/>
      <c r="V4" s="764"/>
      <c r="W4" s="759" t="s">
        <v>154</v>
      </c>
      <c r="X4" s="759"/>
      <c r="Y4" s="759"/>
      <c r="Z4" s="759"/>
      <c r="AA4" s="759"/>
      <c r="AB4" s="759"/>
      <c r="AC4" s="760" t="s">
        <v>155</v>
      </c>
      <c r="AD4" s="759"/>
      <c r="AE4" s="759"/>
      <c r="AF4" s="751" t="s">
        <v>156</v>
      </c>
      <c r="AG4" s="751"/>
      <c r="AH4" s="752" t="s">
        <v>9</v>
      </c>
      <c r="AI4" s="753"/>
      <c r="AJ4" s="753"/>
      <c r="AK4" s="753"/>
      <c r="AL4" s="753"/>
      <c r="AM4" s="753"/>
      <c r="AN4" s="753"/>
      <c r="AO4" s="753"/>
      <c r="AP4" s="753"/>
      <c r="AQ4" s="754"/>
      <c r="AR4" s="770" t="s">
        <v>157</v>
      </c>
      <c r="AS4" s="771"/>
      <c r="AT4" s="771"/>
      <c r="AU4" s="772"/>
      <c r="AV4" s="748" t="s">
        <v>158</v>
      </c>
      <c r="AW4" s="751" t="s">
        <v>34</v>
      </c>
    </row>
    <row r="5" spans="1:49" ht="42" customHeight="1">
      <c r="B5" s="755"/>
      <c r="C5" s="757"/>
      <c r="D5" s="755"/>
      <c r="E5" s="751"/>
      <c r="F5" s="749"/>
      <c r="G5" s="751"/>
      <c r="H5" s="751"/>
      <c r="I5" s="748" t="s">
        <v>159</v>
      </c>
      <c r="J5" s="748" t="s">
        <v>160</v>
      </c>
      <c r="K5" s="748" t="s">
        <v>161</v>
      </c>
      <c r="L5" s="748" t="s">
        <v>162</v>
      </c>
      <c r="M5" s="748" t="s">
        <v>160</v>
      </c>
      <c r="N5" s="751"/>
      <c r="O5" s="766" t="s">
        <v>85</v>
      </c>
      <c r="P5" s="765" t="s">
        <v>163</v>
      </c>
      <c r="Q5" s="765" t="s">
        <v>87</v>
      </c>
      <c r="R5" s="768"/>
      <c r="S5" s="751"/>
      <c r="T5" s="760" t="s">
        <v>183</v>
      </c>
      <c r="U5" s="760"/>
      <c r="V5" s="759" t="s">
        <v>100</v>
      </c>
      <c r="W5" s="760" t="s">
        <v>182</v>
      </c>
      <c r="X5" s="760"/>
      <c r="Y5" s="759" t="s">
        <v>100</v>
      </c>
      <c r="Z5" s="760" t="s">
        <v>184</v>
      </c>
      <c r="AA5" s="760"/>
      <c r="AB5" s="759" t="s">
        <v>100</v>
      </c>
      <c r="AC5" s="760" t="s">
        <v>185</v>
      </c>
      <c r="AD5" s="760"/>
      <c r="AE5" s="759" t="s">
        <v>100</v>
      </c>
      <c r="AF5" s="751" t="s">
        <v>96</v>
      </c>
      <c r="AG5" s="751"/>
      <c r="AH5" s="756" t="s">
        <v>164</v>
      </c>
      <c r="AI5" s="756" t="s">
        <v>165</v>
      </c>
      <c r="AJ5" s="756" t="s">
        <v>166</v>
      </c>
      <c r="AK5" s="761" t="s">
        <v>167</v>
      </c>
      <c r="AL5" s="761" t="s">
        <v>168</v>
      </c>
      <c r="AM5" s="761" t="s">
        <v>169</v>
      </c>
      <c r="AN5" s="761" t="s">
        <v>170</v>
      </c>
      <c r="AO5" s="756" t="s">
        <v>171</v>
      </c>
      <c r="AP5" s="751" t="s">
        <v>172</v>
      </c>
      <c r="AQ5" s="751" t="s">
        <v>186</v>
      </c>
      <c r="AR5" s="748" t="s">
        <v>181</v>
      </c>
      <c r="AS5" s="748" t="s">
        <v>173</v>
      </c>
      <c r="AT5" s="752" t="s">
        <v>174</v>
      </c>
      <c r="AU5" s="754"/>
      <c r="AV5" s="749"/>
      <c r="AW5" s="751"/>
    </row>
    <row r="6" spans="1:49" s="10" customFormat="1" ht="42" customHeight="1">
      <c r="B6" s="755"/>
      <c r="C6" s="758"/>
      <c r="D6" s="755"/>
      <c r="E6" s="751"/>
      <c r="F6" s="750"/>
      <c r="G6" s="751"/>
      <c r="H6" s="751"/>
      <c r="I6" s="750"/>
      <c r="J6" s="750"/>
      <c r="K6" s="750"/>
      <c r="L6" s="750"/>
      <c r="M6" s="750"/>
      <c r="N6" s="751"/>
      <c r="O6" s="766"/>
      <c r="P6" s="765"/>
      <c r="Q6" s="765"/>
      <c r="R6" s="769"/>
      <c r="S6" s="751"/>
      <c r="T6" s="20" t="s">
        <v>175</v>
      </c>
      <c r="U6" s="20" t="s">
        <v>99</v>
      </c>
      <c r="V6" s="759"/>
      <c r="W6" s="20" t="s">
        <v>175</v>
      </c>
      <c r="X6" s="20" t="s">
        <v>99</v>
      </c>
      <c r="Y6" s="759"/>
      <c r="Z6" s="20" t="s">
        <v>175</v>
      </c>
      <c r="AA6" s="20" t="s">
        <v>99</v>
      </c>
      <c r="AB6" s="759"/>
      <c r="AC6" s="20" t="s">
        <v>175</v>
      </c>
      <c r="AD6" s="20" t="s">
        <v>99</v>
      </c>
      <c r="AE6" s="759"/>
      <c r="AF6" s="21" t="s">
        <v>176</v>
      </c>
      <c r="AG6" s="22" t="s">
        <v>177</v>
      </c>
      <c r="AH6" s="758"/>
      <c r="AI6" s="758"/>
      <c r="AJ6" s="758"/>
      <c r="AK6" s="761"/>
      <c r="AL6" s="761"/>
      <c r="AM6" s="761"/>
      <c r="AN6" s="761"/>
      <c r="AO6" s="758"/>
      <c r="AP6" s="751"/>
      <c r="AQ6" s="751"/>
      <c r="AR6" s="750"/>
      <c r="AS6" s="750"/>
      <c r="AT6" s="19" t="s">
        <v>178</v>
      </c>
      <c r="AU6" s="19" t="s">
        <v>179</v>
      </c>
      <c r="AV6" s="750"/>
      <c r="AW6" s="751"/>
    </row>
    <row r="7" spans="1:49" s="10" customFormat="1" ht="120" customHeight="1">
      <c r="A7" s="11"/>
      <c r="B7" s="12">
        <f>【様式1】要望調査票!AW1</f>
        <v>1</v>
      </c>
      <c r="C7" s="25">
        <f>【様式1】要望調査票!AW48</f>
        <v>0</v>
      </c>
      <c r="D7" s="12">
        <f>【様式1】要望調査票!AW2</f>
        <v>0</v>
      </c>
      <c r="E7" s="14">
        <f>【様式1】要望調査票!AW4</f>
        <v>0</v>
      </c>
      <c r="F7" s="15">
        <f>【様式1】要望調査票!AW6</f>
        <v>0</v>
      </c>
      <c r="G7" s="13">
        <f>【様式1】要望調査票!AW11</f>
        <v>0</v>
      </c>
      <c r="H7" s="13">
        <f>【様式1】要望調査票!AW12</f>
        <v>0</v>
      </c>
      <c r="I7" s="13">
        <f>【様式1】要望調査票!AW7</f>
        <v>0</v>
      </c>
      <c r="J7" s="14">
        <f>【様式1】要望調査票!AW8</f>
        <v>0</v>
      </c>
      <c r="K7" s="14">
        <f>【様式２】取組主体計画!B29</f>
        <v>1</v>
      </c>
      <c r="L7" s="13">
        <f>【様式1】要望調査票!AW9</f>
        <v>0</v>
      </c>
      <c r="M7" s="14">
        <f>【様式1】要望調査票!AW10</f>
        <v>0</v>
      </c>
      <c r="N7" s="14">
        <f>【様式1】要望調査票!AW13</f>
        <v>0</v>
      </c>
      <c r="O7" s="13">
        <f>【様式1】要望調査票!AW14</f>
        <v>12</v>
      </c>
      <c r="P7" s="13">
        <f>【様式1】要望調査票!AW15</f>
        <v>15</v>
      </c>
      <c r="Q7" s="13">
        <f>【様式1】要望調査票!AW16</f>
        <v>3</v>
      </c>
      <c r="R7" s="12" t="str">
        <f>【様式1】要望調査票!AW18</f>
        <v>R10</v>
      </c>
      <c r="S7" s="12">
        <f>【様式1】要望調査票!AW17</f>
        <v>0</v>
      </c>
      <c r="T7" s="13">
        <f>【様式1】要望調査票!AW19</f>
        <v>0</v>
      </c>
      <c r="U7" s="13">
        <f>【様式1】要望調査票!AW20</f>
        <v>0</v>
      </c>
      <c r="V7" s="16" t="str">
        <f>【様式1】要望調査票!AW21</f>
        <v/>
      </c>
      <c r="W7" s="13">
        <f>【様式1】要望調査票!AW22</f>
        <v>0</v>
      </c>
      <c r="X7" s="13">
        <f>【様式1】要望調査票!AW23</f>
        <v>0</v>
      </c>
      <c r="Y7" s="16" t="str">
        <f>【様式1】要望調査票!AW24</f>
        <v/>
      </c>
      <c r="Z7" s="13">
        <f>【様式1】要望調査票!AW25</f>
        <v>0</v>
      </c>
      <c r="AA7" s="13">
        <f>【様式1】要望調査票!AW26</f>
        <v>0</v>
      </c>
      <c r="AB7" s="16" t="str">
        <f>【様式1】要望調査票!AW27</f>
        <v/>
      </c>
      <c r="AC7" s="13">
        <f>【様式1】要望調査票!AW28</f>
        <v>0</v>
      </c>
      <c r="AD7" s="13">
        <f>【様式1】要望調査票!AW29</f>
        <v>0</v>
      </c>
      <c r="AE7" s="16" t="str">
        <f>【様式1】要望調査票!AW30</f>
        <v/>
      </c>
      <c r="AF7" s="13">
        <f>【様式1】要望調査票!AW31</f>
        <v>0</v>
      </c>
      <c r="AG7" s="13">
        <f>【様式1】要望調査票!AW32</f>
        <v>0</v>
      </c>
      <c r="AH7" s="12" t="str">
        <f>【様式1】要望調査票!AW33</f>
        <v xml:space="preserve"> </v>
      </c>
      <c r="AI7" s="12" t="str">
        <f>【様式1】要望調査票!AW34</f>
        <v xml:space="preserve"> </v>
      </c>
      <c r="AJ7" s="12" t="str">
        <f>【様式1】要望調査票!AW35</f>
        <v xml:space="preserve"> </v>
      </c>
      <c r="AK7" s="12" t="str">
        <f>【様式1】要望調査票!AW36</f>
        <v xml:space="preserve"> </v>
      </c>
      <c r="AL7" s="12" t="str">
        <f>【様式1】要望調査票!AW37</f>
        <v xml:space="preserve"> </v>
      </c>
      <c r="AM7" s="12" t="str">
        <f>【様式1】要望調査票!AW38</f>
        <v xml:space="preserve"> </v>
      </c>
      <c r="AN7" s="12" t="str">
        <f>【様式1】要望調査票!AW39</f>
        <v xml:space="preserve"> </v>
      </c>
      <c r="AO7" s="12" t="str">
        <f>【様式1】要望調査票!AW40</f>
        <v xml:space="preserve"> </v>
      </c>
      <c r="AP7" s="14">
        <f>【様式1】要望調査票!AW41</f>
        <v>0</v>
      </c>
      <c r="AQ7" s="13">
        <f ca="1">【様式1】要望調査票!AW42</f>
        <v>0</v>
      </c>
      <c r="AR7" s="13">
        <f ca="1">【様式1】要望調査票!AW43</f>
        <v>0</v>
      </c>
      <c r="AS7" s="13">
        <f ca="1">【様式1】要望調査票!AW44</f>
        <v>0</v>
      </c>
      <c r="AT7" s="13">
        <f ca="1">【様式1】要望調査票!AW45</f>
        <v>0</v>
      </c>
      <c r="AU7" s="13">
        <f ca="1">【様式1】要望調査票!AW46</f>
        <v>0</v>
      </c>
      <c r="AV7" s="17"/>
      <c r="AW7" s="17">
        <f>【様式２】取組主体計画!AC4</f>
        <v>0</v>
      </c>
    </row>
  </sheetData>
  <sheetProtection sheet="1" objects="1" scenarios="1"/>
  <mergeCells count="51">
    <mergeCell ref="AL5:AL6"/>
    <mergeCell ref="AM5:AM6"/>
    <mergeCell ref="AN5:AN6"/>
    <mergeCell ref="AO5:AO6"/>
    <mergeCell ref="AW4:AW6"/>
    <mergeCell ref="AQ5:AQ6"/>
    <mergeCell ref="AR5:AR6"/>
    <mergeCell ref="AS5:AS6"/>
    <mergeCell ref="AT5:AU5"/>
    <mergeCell ref="AR4:AU4"/>
    <mergeCell ref="AV4:AV6"/>
    <mergeCell ref="T4:V4"/>
    <mergeCell ref="T5:U5"/>
    <mergeCell ref="V5:V6"/>
    <mergeCell ref="I5:I6"/>
    <mergeCell ref="J5:J6"/>
    <mergeCell ref="K5:K6"/>
    <mergeCell ref="L5:L6"/>
    <mergeCell ref="M5:M6"/>
    <mergeCell ref="L4:M4"/>
    <mergeCell ref="N4:N6"/>
    <mergeCell ref="O4:Q4"/>
    <mergeCell ref="R4:R6"/>
    <mergeCell ref="S4:S6"/>
    <mergeCell ref="P5:P6"/>
    <mergeCell ref="Q5:Q6"/>
    <mergeCell ref="O5:O6"/>
    <mergeCell ref="W4:AB4"/>
    <mergeCell ref="AC4:AE4"/>
    <mergeCell ref="AF4:AG4"/>
    <mergeCell ref="AH4:AQ4"/>
    <mergeCell ref="W5:X5"/>
    <mergeCell ref="Y5:Y6"/>
    <mergeCell ref="Z5:AA5"/>
    <mergeCell ref="AB5:AB6"/>
    <mergeCell ref="AP5:AP6"/>
    <mergeCell ref="AC5:AD5"/>
    <mergeCell ref="AE5:AE6"/>
    <mergeCell ref="AF5:AG5"/>
    <mergeCell ref="AH5:AH6"/>
    <mergeCell ref="AI5:AI6"/>
    <mergeCell ref="AJ5:AJ6"/>
    <mergeCell ref="AK5:AK6"/>
    <mergeCell ref="F4:F6"/>
    <mergeCell ref="G4:G6"/>
    <mergeCell ref="H4:H6"/>
    <mergeCell ref="I4:K4"/>
    <mergeCell ref="B4:B6"/>
    <mergeCell ref="C4:C6"/>
    <mergeCell ref="D4:D6"/>
    <mergeCell ref="E4:E6"/>
  </mergeCells>
  <phoneticPr fontId="2"/>
  <pageMargins left="0.78740157480314965" right="0.59055118110236227" top="0.59055118110236227" bottom="0.59055118110236227" header="0.39370078740157483" footer="0.39370078740157483"/>
  <pageSetup paperSize="8"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9"/>
  <sheetViews>
    <sheetView view="pageBreakPreview" topLeftCell="A17" zoomScale="80" zoomScaleNormal="100" zoomScaleSheetLayoutView="80" workbookViewId="0">
      <selection activeCell="AI23" sqref="AI23"/>
    </sheetView>
  </sheetViews>
  <sheetFormatPr defaultColWidth="3.296875" defaultRowHeight="18" customHeight="1"/>
  <cols>
    <col min="1" max="16384" width="3.296875" style="378"/>
  </cols>
  <sheetData>
    <row r="1" spans="1:42" s="377" customFormat="1" ht="18" customHeight="1">
      <c r="A1" s="377" t="s">
        <v>335</v>
      </c>
    </row>
    <row r="2" spans="1:42" s="377" customFormat="1" ht="15" customHeight="1"/>
    <row r="3" spans="1:42" s="377" customFormat="1" ht="30" customHeight="1">
      <c r="A3" s="818" t="s">
        <v>336</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c r="AP3" s="818"/>
    </row>
    <row r="5" spans="1:42" ht="21" customHeight="1">
      <c r="X5" s="774" t="s">
        <v>346</v>
      </c>
      <c r="Y5" s="774"/>
      <c r="Z5" s="774"/>
      <c r="AA5" s="774"/>
      <c r="AB5" s="774"/>
      <c r="AC5" s="774"/>
      <c r="AD5" s="773">
        <f>【様式1】要望調査票!H3</f>
        <v>0</v>
      </c>
      <c r="AE5" s="773"/>
      <c r="AF5" s="773"/>
      <c r="AG5" s="773"/>
      <c r="AH5" s="773"/>
      <c r="AI5" s="773"/>
      <c r="AJ5" s="773"/>
      <c r="AK5" s="773"/>
      <c r="AL5" s="773"/>
      <c r="AM5" s="773"/>
      <c r="AN5" s="773"/>
    </row>
    <row r="6" spans="1:42" ht="21" customHeight="1">
      <c r="X6" s="774" t="s">
        <v>347</v>
      </c>
      <c r="Y6" s="774"/>
      <c r="Z6" s="774"/>
      <c r="AA6" s="774"/>
      <c r="AB6" s="774"/>
      <c r="AC6" s="774"/>
      <c r="AD6" s="773">
        <f>【様式1】要望調査票!AW4</f>
        <v>0</v>
      </c>
      <c r="AE6" s="773"/>
      <c r="AF6" s="773"/>
      <c r="AG6" s="773"/>
      <c r="AH6" s="773"/>
      <c r="AI6" s="773"/>
      <c r="AJ6" s="773"/>
      <c r="AK6" s="773"/>
      <c r="AL6" s="773"/>
      <c r="AM6" s="773"/>
      <c r="AN6" s="773"/>
    </row>
    <row r="8" spans="1:42" ht="21" customHeight="1">
      <c r="A8" s="378" t="s">
        <v>343</v>
      </c>
    </row>
    <row r="9" spans="1:42" ht="18" customHeight="1">
      <c r="B9" s="378" t="s">
        <v>342</v>
      </c>
    </row>
    <row r="10" spans="1:42" ht="36" customHeight="1">
      <c r="C10" s="774" t="s">
        <v>344</v>
      </c>
      <c r="D10" s="774"/>
      <c r="E10" s="774"/>
      <c r="F10" s="774"/>
      <c r="G10" s="774"/>
      <c r="H10" s="778">
        <f>【様式1】要望調査票!AW6</f>
        <v>0</v>
      </c>
      <c r="I10" s="778"/>
      <c r="J10" s="778"/>
      <c r="K10" s="778"/>
      <c r="L10" s="778"/>
      <c r="M10" s="778"/>
      <c r="N10" s="778"/>
      <c r="O10" s="778"/>
      <c r="P10" s="778"/>
      <c r="Q10" s="778"/>
      <c r="R10" s="778"/>
      <c r="S10" s="778"/>
      <c r="T10" s="776" t="s">
        <v>350</v>
      </c>
      <c r="U10" s="776"/>
      <c r="V10" s="776"/>
      <c r="W10" s="776"/>
      <c r="X10" s="776"/>
      <c r="Y10" s="776"/>
      <c r="Z10" s="773">
        <f>【様式1】要望調査票!H4</f>
        <v>0</v>
      </c>
      <c r="AA10" s="773"/>
      <c r="AB10" s="773"/>
      <c r="AC10" s="773"/>
      <c r="AD10" s="773"/>
      <c r="AE10" s="773"/>
      <c r="AF10" s="773"/>
      <c r="AG10" s="773"/>
      <c r="AH10" s="773"/>
      <c r="AI10" s="773"/>
      <c r="AJ10" s="773"/>
      <c r="AK10" s="773"/>
      <c r="AL10" s="773"/>
      <c r="AM10" s="773"/>
      <c r="AN10" s="773"/>
    </row>
    <row r="11" spans="1:42" ht="36" customHeight="1">
      <c r="C11" s="774" t="s">
        <v>348</v>
      </c>
      <c r="D11" s="774"/>
      <c r="E11" s="774"/>
      <c r="F11" s="774"/>
      <c r="G11" s="774"/>
      <c r="H11" s="777"/>
      <c r="I11" s="777"/>
      <c r="J11" s="777"/>
      <c r="K11" s="777"/>
      <c r="L11" s="777"/>
      <c r="M11" s="777"/>
      <c r="N11" s="777"/>
      <c r="O11" s="777"/>
      <c r="P11" s="777"/>
      <c r="Q11" s="777"/>
      <c r="R11" s="777"/>
      <c r="S11" s="777"/>
      <c r="T11" s="775" t="s">
        <v>352</v>
      </c>
      <c r="U11" s="774"/>
      <c r="V11" s="774"/>
      <c r="W11" s="774"/>
      <c r="X11" s="774"/>
      <c r="Y11" s="774"/>
      <c r="Z11" s="777"/>
      <c r="AA11" s="777"/>
      <c r="AB11" s="777"/>
      <c r="AC11" s="777"/>
      <c r="AD11" s="777"/>
      <c r="AE11" s="777"/>
      <c r="AF11" s="777"/>
      <c r="AG11" s="777"/>
      <c r="AH11" s="777"/>
      <c r="AI11" s="777"/>
      <c r="AJ11" s="777"/>
      <c r="AK11" s="777"/>
      <c r="AL11" s="777"/>
      <c r="AM11" s="777"/>
      <c r="AN11" s="777"/>
    </row>
    <row r="12" spans="1:42" ht="36" customHeight="1">
      <c r="C12" s="774" t="s">
        <v>361</v>
      </c>
      <c r="D12" s="774"/>
      <c r="E12" s="774"/>
      <c r="F12" s="774"/>
      <c r="G12" s="774"/>
      <c r="H12" s="773">
        <f>【様式1】要望調査票!H8</f>
        <v>0</v>
      </c>
      <c r="I12" s="773"/>
      <c r="J12" s="773"/>
      <c r="K12" s="773"/>
      <c r="L12" s="773"/>
      <c r="M12" s="773"/>
      <c r="N12" s="773"/>
      <c r="O12" s="773"/>
      <c r="P12" s="773"/>
      <c r="Q12" s="773"/>
      <c r="R12" s="773"/>
      <c r="S12" s="773"/>
      <c r="T12" s="774" t="s">
        <v>351</v>
      </c>
      <c r="U12" s="774"/>
      <c r="V12" s="774"/>
      <c r="W12" s="774"/>
      <c r="X12" s="774"/>
      <c r="Y12" s="774"/>
      <c r="Z12" s="781"/>
      <c r="AA12" s="782"/>
      <c r="AB12" s="782"/>
      <c r="AC12" s="782"/>
      <c r="AD12" s="782"/>
      <c r="AE12" s="782"/>
      <c r="AF12" s="782"/>
      <c r="AG12" s="782"/>
      <c r="AH12" s="782"/>
      <c r="AI12" s="782"/>
      <c r="AJ12" s="779" t="s">
        <v>594</v>
      </c>
      <c r="AK12" s="779"/>
      <c r="AL12" s="779"/>
      <c r="AM12" s="779"/>
      <c r="AN12" s="780"/>
    </row>
    <row r="13" spans="1:42" ht="36" customHeight="1">
      <c r="C13" s="774" t="s">
        <v>349</v>
      </c>
      <c r="D13" s="774"/>
      <c r="E13" s="774"/>
      <c r="F13" s="774"/>
      <c r="G13" s="774"/>
      <c r="H13" s="777"/>
      <c r="I13" s="777"/>
      <c r="J13" s="777"/>
      <c r="K13" s="777"/>
      <c r="L13" s="777"/>
      <c r="M13" s="777"/>
      <c r="N13" s="777"/>
      <c r="O13" s="777"/>
      <c r="P13" s="777"/>
      <c r="Q13" s="777"/>
      <c r="R13" s="777"/>
      <c r="S13" s="777"/>
      <c r="T13" s="379"/>
      <c r="U13" s="379"/>
      <c r="V13" s="379"/>
      <c r="W13" s="379"/>
      <c r="X13" s="379"/>
      <c r="Y13" s="379"/>
      <c r="Z13" s="379"/>
      <c r="AA13" s="379"/>
      <c r="AB13" s="379"/>
      <c r="AC13" s="379"/>
      <c r="AF13" s="379"/>
      <c r="AG13" s="379"/>
      <c r="AH13" s="379"/>
      <c r="AK13" s="379"/>
      <c r="AL13" s="379"/>
      <c r="AM13" s="379"/>
    </row>
    <row r="14" spans="1:42" ht="18" customHeight="1">
      <c r="C14" s="380" t="s">
        <v>353</v>
      </c>
    </row>
    <row r="16" spans="1:42" ht="18" customHeight="1">
      <c r="B16" s="378" t="s">
        <v>354</v>
      </c>
    </row>
    <row r="17" spans="1:57" ht="120" customHeight="1">
      <c r="C17" s="790">
        <f>【様式1】要望調査票!H10</f>
        <v>0</v>
      </c>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c r="AL17" s="790"/>
      <c r="AM17" s="790"/>
      <c r="AN17" s="790"/>
    </row>
    <row r="20" spans="1:57" ht="21" customHeight="1">
      <c r="A20" s="377" t="s">
        <v>355</v>
      </c>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row>
    <row r="21" spans="1:57" ht="18" customHeight="1">
      <c r="A21" s="377"/>
      <c r="B21" s="381" t="s">
        <v>337</v>
      </c>
      <c r="G21" s="784" t="s">
        <v>309</v>
      </c>
      <c r="H21" s="816"/>
      <c r="I21" s="807"/>
      <c r="J21" s="777"/>
      <c r="K21" s="777"/>
      <c r="L21" s="777"/>
      <c r="M21" s="777"/>
      <c r="N21" s="777"/>
      <c r="O21" s="777"/>
      <c r="P21" s="777"/>
      <c r="Q21" s="777"/>
      <c r="R21" s="777"/>
      <c r="S21" s="777"/>
      <c r="T21" s="777"/>
      <c r="U21" s="777"/>
      <c r="V21" s="777"/>
      <c r="W21" s="777"/>
      <c r="X21" s="777"/>
      <c r="Y21" s="777"/>
      <c r="Z21" s="7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row>
    <row r="22" spans="1:57" ht="18" customHeight="1">
      <c r="A22" s="377"/>
      <c r="C22" s="784" t="s">
        <v>281</v>
      </c>
      <c r="D22" s="784"/>
      <c r="E22" s="784"/>
      <c r="F22" s="784"/>
      <c r="G22" s="799" t="s">
        <v>282</v>
      </c>
      <c r="H22" s="800"/>
      <c r="I22" s="800"/>
      <c r="J22" s="800"/>
      <c r="K22" s="800"/>
      <c r="L22" s="800"/>
      <c r="M22" s="800"/>
      <c r="N22" s="801"/>
      <c r="O22" s="796" t="s">
        <v>85</v>
      </c>
      <c r="P22" s="796"/>
      <c r="Q22" s="796"/>
      <c r="R22" s="796"/>
      <c r="S22" s="796" t="s">
        <v>345</v>
      </c>
      <c r="T22" s="796"/>
      <c r="U22" s="796"/>
      <c r="V22" s="796"/>
      <c r="W22" s="796" t="s">
        <v>625</v>
      </c>
      <c r="X22" s="796"/>
      <c r="Y22" s="796"/>
      <c r="Z22" s="796"/>
    </row>
    <row r="23" spans="1:57" ht="18" customHeight="1" thickBot="1">
      <c r="A23" s="377"/>
      <c r="C23" s="785"/>
      <c r="D23" s="785"/>
      <c r="E23" s="785"/>
      <c r="F23" s="785"/>
      <c r="G23" s="802"/>
      <c r="H23" s="803"/>
      <c r="I23" s="803"/>
      <c r="J23" s="803"/>
      <c r="K23" s="803"/>
      <c r="L23" s="803"/>
      <c r="M23" s="803"/>
      <c r="N23" s="804"/>
      <c r="O23" s="797" t="s">
        <v>359</v>
      </c>
      <c r="P23" s="797"/>
      <c r="Q23" s="797"/>
      <c r="R23" s="797"/>
      <c r="S23" s="797" t="s">
        <v>360</v>
      </c>
      <c r="T23" s="797"/>
      <c r="U23" s="797"/>
      <c r="V23" s="797"/>
      <c r="W23" s="797" t="s">
        <v>319</v>
      </c>
      <c r="X23" s="797"/>
      <c r="Y23" s="797"/>
      <c r="Z23" s="797"/>
    </row>
    <row r="24" spans="1:57" ht="18" customHeight="1" thickTop="1">
      <c r="A24" s="377"/>
      <c r="C24" s="805"/>
      <c r="D24" s="805"/>
      <c r="E24" s="805"/>
      <c r="F24" s="805"/>
      <c r="G24" s="810" t="s">
        <v>317</v>
      </c>
      <c r="H24" s="810"/>
      <c r="I24" s="810"/>
      <c r="J24" s="810"/>
      <c r="K24" s="811"/>
      <c r="L24" s="808" t="s">
        <v>312</v>
      </c>
      <c r="M24" s="809"/>
      <c r="N24" s="809"/>
      <c r="O24" s="793">
        <f>【様式1】要望調査票!A25</f>
        <v>12</v>
      </c>
      <c r="P24" s="794"/>
      <c r="Q24" s="794"/>
      <c r="R24" s="794"/>
      <c r="S24" s="793">
        <f>【様式1】要望調査票!D25</f>
        <v>15</v>
      </c>
      <c r="T24" s="794"/>
      <c r="U24" s="794"/>
      <c r="V24" s="794"/>
      <c r="W24" s="795">
        <f>IF(O24=0, IF(S24=0, "",""), ROUNDDOWN((S24/O24-1),3))</f>
        <v>0.25</v>
      </c>
      <c r="X24" s="795"/>
      <c r="Y24" s="795"/>
      <c r="Z24" s="795"/>
    </row>
    <row r="25" spans="1:57" ht="18" customHeight="1">
      <c r="A25" s="377"/>
      <c r="C25" s="806"/>
      <c r="D25" s="806"/>
      <c r="E25" s="806"/>
      <c r="F25" s="806"/>
      <c r="G25" s="777" t="s">
        <v>318</v>
      </c>
      <c r="H25" s="777"/>
      <c r="I25" s="777"/>
      <c r="J25" s="777"/>
      <c r="K25" s="792"/>
      <c r="L25" s="788" t="s">
        <v>313</v>
      </c>
      <c r="M25" s="789"/>
      <c r="N25" s="789"/>
      <c r="O25" s="798">
        <f>【様式２】取組主体計画!O29</f>
        <v>4000</v>
      </c>
      <c r="P25" s="773"/>
      <c r="Q25" s="773"/>
      <c r="R25" s="773"/>
      <c r="S25" s="798">
        <f>【様式２】取組主体計画!P29</f>
        <v>4200</v>
      </c>
      <c r="T25" s="773"/>
      <c r="U25" s="773"/>
      <c r="V25" s="773"/>
      <c r="W25" s="795">
        <f t="shared" ref="W25:W28" si="0">IF(O25=0, IF(S25=0, "",""), ROUNDDOWN((S25/O25-1),3))</f>
        <v>0.05</v>
      </c>
      <c r="X25" s="795"/>
      <c r="Y25" s="795"/>
      <c r="Z25" s="795"/>
    </row>
    <row r="26" spans="1:57" ht="18" customHeight="1">
      <c r="A26" s="377"/>
      <c r="C26" s="806"/>
      <c r="D26" s="806"/>
      <c r="E26" s="806"/>
      <c r="F26" s="806"/>
      <c r="G26" s="777" t="s">
        <v>306</v>
      </c>
      <c r="H26" s="777"/>
      <c r="I26" s="777"/>
      <c r="J26" s="777"/>
      <c r="K26" s="792"/>
      <c r="L26" s="788" t="s">
        <v>276</v>
      </c>
      <c r="M26" s="789"/>
      <c r="N26" s="789"/>
      <c r="O26" s="777"/>
      <c r="P26" s="777"/>
      <c r="Q26" s="777"/>
      <c r="R26" s="777"/>
      <c r="S26" s="777"/>
      <c r="T26" s="777"/>
      <c r="U26" s="777"/>
      <c r="V26" s="777"/>
      <c r="W26" s="795" t="str">
        <f t="shared" si="0"/>
        <v/>
      </c>
      <c r="X26" s="795"/>
      <c r="Y26" s="795"/>
      <c r="Z26" s="795"/>
    </row>
    <row r="27" spans="1:57" ht="18" customHeight="1">
      <c r="A27" s="377"/>
      <c r="C27" s="806"/>
      <c r="D27" s="806"/>
      <c r="E27" s="806"/>
      <c r="F27" s="806"/>
      <c r="G27" s="777" t="s">
        <v>307</v>
      </c>
      <c r="H27" s="777"/>
      <c r="I27" s="777"/>
      <c r="J27" s="777"/>
      <c r="K27" s="792"/>
      <c r="L27" s="788" t="s">
        <v>276</v>
      </c>
      <c r="M27" s="789"/>
      <c r="N27" s="789"/>
      <c r="O27" s="777"/>
      <c r="P27" s="777"/>
      <c r="Q27" s="777"/>
      <c r="R27" s="777"/>
      <c r="S27" s="777"/>
      <c r="T27" s="777"/>
      <c r="U27" s="777"/>
      <c r="V27" s="777"/>
      <c r="W27" s="795" t="str">
        <f t="shared" si="0"/>
        <v/>
      </c>
      <c r="X27" s="795"/>
      <c r="Y27" s="795"/>
      <c r="Z27" s="795"/>
    </row>
    <row r="28" spans="1:57" ht="18" customHeight="1">
      <c r="A28" s="377"/>
      <c r="C28" s="806"/>
      <c r="D28" s="806"/>
      <c r="E28" s="806"/>
      <c r="F28" s="806"/>
      <c r="G28" s="777" t="s">
        <v>308</v>
      </c>
      <c r="H28" s="777"/>
      <c r="I28" s="777"/>
      <c r="J28" s="777"/>
      <c r="K28" s="792"/>
      <c r="L28" s="788" t="s">
        <v>316</v>
      </c>
      <c r="M28" s="789"/>
      <c r="N28" s="789"/>
      <c r="O28" s="777"/>
      <c r="P28" s="777"/>
      <c r="Q28" s="777"/>
      <c r="R28" s="777"/>
      <c r="S28" s="777"/>
      <c r="T28" s="777"/>
      <c r="U28" s="777"/>
      <c r="V28" s="777"/>
      <c r="W28" s="795" t="str">
        <f t="shared" si="0"/>
        <v/>
      </c>
      <c r="X28" s="795"/>
      <c r="Y28" s="795"/>
      <c r="Z28" s="795"/>
    </row>
    <row r="29" spans="1:57" ht="18" customHeight="1">
      <c r="A29" s="377"/>
      <c r="C29" s="806"/>
      <c r="D29" s="806"/>
      <c r="E29" s="806"/>
      <c r="F29" s="806"/>
      <c r="G29" s="777" t="s">
        <v>310</v>
      </c>
      <c r="H29" s="777"/>
      <c r="I29" s="777"/>
      <c r="J29" s="777"/>
      <c r="K29" s="792"/>
      <c r="L29" s="788" t="s">
        <v>314</v>
      </c>
      <c r="M29" s="789"/>
      <c r="N29" s="789"/>
      <c r="O29" s="777"/>
      <c r="P29" s="777"/>
      <c r="Q29" s="777"/>
      <c r="R29" s="777"/>
      <c r="S29" s="777"/>
      <c r="T29" s="777"/>
      <c r="U29" s="777"/>
      <c r="V29" s="777"/>
      <c r="W29" s="791" t="str">
        <f>IF(O29=0,IF(S29=0,"",""),(S29-O29))</f>
        <v/>
      </c>
      <c r="X29" s="791"/>
      <c r="Y29" s="791"/>
      <c r="Z29" s="791"/>
    </row>
    <row r="30" spans="1:57" ht="18" customHeight="1">
      <c r="A30" s="377"/>
      <c r="C30" s="806"/>
      <c r="D30" s="806"/>
      <c r="E30" s="806"/>
      <c r="F30" s="806"/>
      <c r="G30" s="787" t="s">
        <v>311</v>
      </c>
      <c r="H30" s="784"/>
      <c r="I30" s="777" t="s">
        <v>569</v>
      </c>
      <c r="J30" s="777"/>
      <c r="K30" s="792"/>
      <c r="L30" s="788" t="s">
        <v>315</v>
      </c>
      <c r="M30" s="789"/>
      <c r="N30" s="789"/>
      <c r="O30" s="777"/>
      <c r="P30" s="777"/>
      <c r="Q30" s="777"/>
      <c r="R30" s="777"/>
      <c r="S30" s="777"/>
      <c r="T30" s="777"/>
      <c r="U30" s="777"/>
      <c r="V30" s="777"/>
      <c r="W30" s="791" t="str">
        <f t="shared" ref="W30:W31" si="1">IF(O30=0,IF(S30=0,"",""),(S30-O30))</f>
        <v/>
      </c>
      <c r="X30" s="791"/>
      <c r="Y30" s="791"/>
      <c r="Z30" s="791"/>
    </row>
    <row r="31" spans="1:57" ht="18" customHeight="1">
      <c r="A31" s="377"/>
      <c r="C31" s="806"/>
      <c r="D31" s="806"/>
      <c r="E31" s="806"/>
      <c r="F31" s="806"/>
      <c r="G31" s="784"/>
      <c r="H31" s="784"/>
      <c r="I31" s="777" t="s">
        <v>570</v>
      </c>
      <c r="J31" s="777"/>
      <c r="K31" s="792"/>
      <c r="L31" s="788" t="s">
        <v>571</v>
      </c>
      <c r="M31" s="789"/>
      <c r="N31" s="789"/>
      <c r="O31" s="777"/>
      <c r="P31" s="777"/>
      <c r="Q31" s="777"/>
      <c r="R31" s="777"/>
      <c r="S31" s="777"/>
      <c r="T31" s="777"/>
      <c r="U31" s="777"/>
      <c r="V31" s="777"/>
      <c r="W31" s="791" t="str">
        <f t="shared" si="1"/>
        <v/>
      </c>
      <c r="X31" s="791"/>
      <c r="Y31" s="791"/>
      <c r="Z31" s="791"/>
    </row>
    <row r="32" spans="1:57" ht="15" customHeight="1">
      <c r="A32" s="377"/>
      <c r="C32" s="380" t="s">
        <v>283</v>
      </c>
      <c r="D32" s="380"/>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7"/>
      <c r="BC32" s="377"/>
      <c r="BD32" s="377"/>
      <c r="BE32" s="377"/>
    </row>
    <row r="33" spans="1:57" ht="15" customHeight="1">
      <c r="A33" s="377"/>
      <c r="C33" s="380" t="s">
        <v>626</v>
      </c>
      <c r="D33" s="380"/>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row>
    <row r="34" spans="1:57" ht="15" customHeight="1">
      <c r="A34" s="377"/>
      <c r="C34" s="380" t="s">
        <v>615</v>
      </c>
      <c r="D34" s="380"/>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row>
    <row r="35" spans="1:57" ht="15" customHeight="1">
      <c r="A35" s="377"/>
      <c r="C35" s="380" t="s">
        <v>568</v>
      </c>
      <c r="D35" s="380"/>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row>
    <row r="36" spans="1:57" ht="18" customHeight="1">
      <c r="A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row>
    <row r="37" spans="1:57" ht="18" customHeight="1">
      <c r="A37" s="377"/>
      <c r="B37" s="378" t="s">
        <v>338</v>
      </c>
      <c r="C37" s="382"/>
      <c r="D37" s="382"/>
      <c r="E37" s="382"/>
      <c r="F37" s="382"/>
      <c r="G37" s="382"/>
      <c r="H37" s="382"/>
      <c r="I37" s="382"/>
      <c r="J37" s="382"/>
      <c r="K37" s="382"/>
      <c r="L37" s="382"/>
      <c r="M37" s="382"/>
      <c r="N37" s="382"/>
      <c r="O37" s="382"/>
      <c r="P37" s="382"/>
      <c r="Q37" s="382"/>
      <c r="R37" s="382"/>
      <c r="S37" s="379"/>
      <c r="T37" s="382"/>
      <c r="U37" s="382"/>
      <c r="V37" s="382"/>
      <c r="W37" s="382"/>
      <c r="X37" s="382"/>
      <c r="Y37" s="382"/>
      <c r="Z37" s="382"/>
      <c r="AA37" s="382"/>
      <c r="AB37" s="382"/>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77"/>
    </row>
    <row r="38" spans="1:57" ht="18" customHeight="1">
      <c r="A38" s="377"/>
      <c r="B38" s="382"/>
      <c r="C38" s="784" t="s">
        <v>85</v>
      </c>
      <c r="D38" s="784"/>
      <c r="E38" s="784"/>
      <c r="F38" s="784"/>
      <c r="G38" s="784"/>
      <c r="H38" s="784"/>
      <c r="I38" s="784"/>
      <c r="J38" s="784"/>
      <c r="K38" s="784"/>
      <c r="L38" s="784"/>
      <c r="M38" s="784"/>
      <c r="N38" s="784"/>
      <c r="O38" s="784"/>
      <c r="P38" s="784"/>
      <c r="Q38" s="784"/>
      <c r="R38" s="784"/>
      <c r="S38" s="784"/>
      <c r="T38" s="784"/>
      <c r="U38" s="784"/>
      <c r="V38" s="784" t="s">
        <v>341</v>
      </c>
      <c r="W38" s="784"/>
      <c r="X38" s="784"/>
      <c r="Y38" s="784"/>
      <c r="Z38" s="784"/>
      <c r="AA38" s="784"/>
      <c r="AB38" s="784"/>
      <c r="AC38" s="784"/>
      <c r="AD38" s="784"/>
      <c r="AE38" s="784"/>
      <c r="AF38" s="784"/>
      <c r="AG38" s="784"/>
      <c r="AH38" s="784"/>
      <c r="AI38" s="784"/>
      <c r="AJ38" s="784"/>
      <c r="AK38" s="784"/>
      <c r="AL38" s="784"/>
      <c r="AM38" s="784"/>
      <c r="AN38" s="784"/>
    </row>
    <row r="39" spans="1:57" ht="132" customHeight="1">
      <c r="A39" s="377"/>
      <c r="B39" s="382"/>
      <c r="C39" s="819">
        <f>【様式1】要望調査票!A15</f>
        <v>0</v>
      </c>
      <c r="D39" s="819"/>
      <c r="E39" s="819"/>
      <c r="F39" s="819"/>
      <c r="G39" s="819"/>
      <c r="H39" s="819"/>
      <c r="I39" s="819"/>
      <c r="J39" s="819"/>
      <c r="K39" s="819"/>
      <c r="L39" s="819"/>
      <c r="M39" s="819"/>
      <c r="N39" s="819"/>
      <c r="O39" s="819"/>
      <c r="P39" s="819"/>
      <c r="Q39" s="819"/>
      <c r="R39" s="819"/>
      <c r="S39" s="819"/>
      <c r="T39" s="819"/>
      <c r="U39" s="819"/>
      <c r="V39" s="819">
        <f>【様式1】要望調査票!V15</f>
        <v>0</v>
      </c>
      <c r="W39" s="819"/>
      <c r="X39" s="819"/>
      <c r="Y39" s="819"/>
      <c r="Z39" s="819"/>
      <c r="AA39" s="819"/>
      <c r="AB39" s="819"/>
      <c r="AC39" s="819"/>
      <c r="AD39" s="819"/>
      <c r="AE39" s="819"/>
      <c r="AF39" s="819"/>
      <c r="AG39" s="819"/>
      <c r="AH39" s="819"/>
      <c r="AI39" s="819"/>
      <c r="AJ39" s="819"/>
      <c r="AK39" s="819"/>
      <c r="AL39" s="819"/>
      <c r="AM39" s="819"/>
      <c r="AN39" s="819"/>
    </row>
    <row r="40" spans="1:57" ht="18" customHeight="1">
      <c r="A40" s="377"/>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3"/>
      <c r="AD40" s="383"/>
      <c r="AE40" s="383"/>
      <c r="AF40" s="383"/>
      <c r="BE40" s="377"/>
    </row>
    <row r="41" spans="1:57" ht="18" customHeight="1">
      <c r="A41" s="377"/>
      <c r="B41" s="378" t="s">
        <v>339</v>
      </c>
      <c r="AC41" s="384"/>
      <c r="AD41" s="384"/>
      <c r="AE41" s="384"/>
      <c r="AF41" s="384"/>
      <c r="BE41" s="377"/>
    </row>
    <row r="42" spans="1:57" ht="18" customHeight="1">
      <c r="A42" s="377"/>
      <c r="C42" s="787" t="s">
        <v>284</v>
      </c>
      <c r="D42" s="787"/>
      <c r="E42" s="787"/>
      <c r="F42" s="787"/>
      <c r="G42" s="784" t="s">
        <v>320</v>
      </c>
      <c r="H42" s="784"/>
      <c r="I42" s="784"/>
      <c r="J42" s="784" t="s">
        <v>321</v>
      </c>
      <c r="K42" s="784"/>
      <c r="L42" s="784"/>
      <c r="M42" s="784" t="s">
        <v>322</v>
      </c>
      <c r="N42" s="784"/>
      <c r="O42" s="784"/>
      <c r="P42" s="784" t="s">
        <v>323</v>
      </c>
      <c r="Q42" s="784"/>
      <c r="R42" s="784"/>
      <c r="S42" s="784" t="s">
        <v>324</v>
      </c>
      <c r="T42" s="784"/>
      <c r="U42" s="784"/>
      <c r="V42" s="784" t="s">
        <v>325</v>
      </c>
      <c r="W42" s="784"/>
      <c r="X42" s="784"/>
      <c r="Y42" s="784" t="s">
        <v>326</v>
      </c>
      <c r="Z42" s="784"/>
      <c r="AA42" s="784"/>
      <c r="AB42" s="784" t="s">
        <v>327</v>
      </c>
      <c r="AC42" s="784"/>
      <c r="AD42" s="784"/>
      <c r="AE42" s="784" t="s">
        <v>328</v>
      </c>
      <c r="AF42" s="784"/>
      <c r="AG42" s="784"/>
      <c r="AH42" s="784" t="s">
        <v>329</v>
      </c>
      <c r="AI42" s="784"/>
      <c r="AJ42" s="784"/>
      <c r="AK42" s="784" t="s">
        <v>330</v>
      </c>
      <c r="AL42" s="784"/>
      <c r="AM42" s="784"/>
      <c r="AN42" s="784" t="s">
        <v>331</v>
      </c>
      <c r="AO42" s="784"/>
      <c r="AP42" s="784"/>
    </row>
    <row r="43" spans="1:57" ht="18" customHeight="1">
      <c r="A43" s="377"/>
      <c r="C43" s="787"/>
      <c r="D43" s="787"/>
      <c r="E43" s="787"/>
      <c r="F43" s="787"/>
      <c r="G43" s="784"/>
      <c r="H43" s="784"/>
      <c r="I43" s="784"/>
      <c r="J43" s="784"/>
      <c r="K43" s="784"/>
      <c r="L43" s="784"/>
      <c r="M43" s="784"/>
      <c r="N43" s="784"/>
      <c r="O43" s="784"/>
      <c r="P43" s="784"/>
      <c r="Q43" s="784"/>
      <c r="R43" s="784"/>
      <c r="S43" s="784"/>
      <c r="T43" s="784"/>
      <c r="U43" s="784"/>
      <c r="V43" s="784"/>
      <c r="W43" s="784"/>
      <c r="X43" s="784"/>
      <c r="Y43" s="784"/>
      <c r="Z43" s="784"/>
      <c r="AA43" s="784"/>
      <c r="AB43" s="784"/>
      <c r="AC43" s="784"/>
      <c r="AD43" s="784"/>
      <c r="AE43" s="784"/>
      <c r="AF43" s="784"/>
      <c r="AG43" s="784"/>
      <c r="AH43" s="784"/>
      <c r="AI43" s="784"/>
      <c r="AJ43" s="784"/>
      <c r="AK43" s="784"/>
      <c r="AL43" s="784"/>
      <c r="AM43" s="784"/>
      <c r="AN43" s="784"/>
      <c r="AO43" s="784"/>
      <c r="AP43" s="784"/>
    </row>
    <row r="44" spans="1:57" ht="60" customHeight="1">
      <c r="A44" s="377"/>
      <c r="C44" s="784"/>
      <c r="D44" s="784"/>
      <c r="E44" s="784"/>
      <c r="F44" s="7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row>
    <row r="45" spans="1:57" ht="60" customHeight="1">
      <c r="A45" s="377"/>
      <c r="C45" s="784"/>
      <c r="D45" s="784"/>
      <c r="E45" s="784"/>
      <c r="F45" s="784"/>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84"/>
      <c r="AE45" s="784"/>
      <c r="AF45" s="784"/>
      <c r="AG45" s="784"/>
      <c r="AH45" s="784"/>
      <c r="AI45" s="784"/>
      <c r="AJ45" s="784"/>
      <c r="AK45" s="784"/>
      <c r="AL45" s="784"/>
      <c r="AM45" s="784"/>
      <c r="AN45" s="784"/>
      <c r="AO45" s="784"/>
      <c r="AP45" s="784"/>
    </row>
    <row r="46" spans="1:57" ht="15" customHeight="1">
      <c r="A46" s="377"/>
      <c r="C46" s="385" t="s">
        <v>357</v>
      </c>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77"/>
    </row>
    <row r="47" spans="1:57" ht="15" customHeight="1">
      <c r="A47" s="377"/>
      <c r="C47" s="385" t="s">
        <v>358</v>
      </c>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77"/>
    </row>
    <row r="48" spans="1:57" ht="18" customHeight="1">
      <c r="A48" s="377"/>
      <c r="AC48" s="377"/>
      <c r="AD48" s="377"/>
      <c r="AE48" s="377"/>
      <c r="AF48" s="377"/>
      <c r="AG48" s="377"/>
      <c r="AH48" s="377"/>
      <c r="AM48" s="388"/>
      <c r="AN48" s="388"/>
      <c r="AO48" s="388"/>
      <c r="AP48" s="388"/>
      <c r="AQ48" s="389"/>
      <c r="AR48" s="389"/>
      <c r="AS48" s="389"/>
      <c r="AT48" s="389"/>
      <c r="AU48" s="389"/>
      <c r="AV48" s="389"/>
      <c r="AW48" s="389"/>
      <c r="AX48" s="389"/>
      <c r="AY48" s="389"/>
      <c r="AZ48" s="389"/>
      <c r="BA48" s="389"/>
      <c r="BB48" s="389"/>
      <c r="BC48" s="377"/>
      <c r="BD48" s="377"/>
      <c r="BE48" s="377"/>
    </row>
    <row r="49" spans="1:61" ht="18" customHeight="1">
      <c r="B49" s="378" t="s">
        <v>340</v>
      </c>
      <c r="AM49" s="388"/>
      <c r="AN49" s="388"/>
      <c r="AO49" s="388"/>
      <c r="AP49" s="388"/>
      <c r="AQ49" s="389"/>
      <c r="AR49" s="389"/>
      <c r="AS49" s="389"/>
      <c r="AT49" s="389"/>
      <c r="AU49" s="389"/>
      <c r="AV49" s="389"/>
      <c r="AW49" s="388"/>
      <c r="AX49" s="388"/>
      <c r="AY49" s="388"/>
      <c r="AZ49" s="388"/>
      <c r="BA49" s="389"/>
      <c r="BB49" s="389"/>
    </row>
    <row r="50" spans="1:61" ht="18" customHeight="1">
      <c r="C50" s="378" t="s">
        <v>285</v>
      </c>
      <c r="AM50" s="390"/>
      <c r="AN50" s="390"/>
      <c r="AO50" s="391"/>
      <c r="AP50" s="391"/>
      <c r="AQ50" s="390"/>
      <c r="AR50" s="390"/>
      <c r="AS50" s="391"/>
      <c r="AT50" s="391"/>
      <c r="AU50" s="391"/>
      <c r="AV50" s="391"/>
      <c r="AW50" s="389"/>
      <c r="AX50" s="389"/>
      <c r="AY50" s="389"/>
      <c r="AZ50" s="389"/>
      <c r="BA50" s="389"/>
      <c r="BB50" s="389"/>
    </row>
    <row r="51" spans="1:61" ht="18" customHeight="1">
      <c r="C51" s="784" t="s">
        <v>280</v>
      </c>
      <c r="D51" s="784" t="s">
        <v>286</v>
      </c>
      <c r="E51" s="784"/>
      <c r="F51" s="784"/>
      <c r="G51" s="784"/>
      <c r="H51" s="784"/>
      <c r="I51" s="784"/>
      <c r="J51" s="784"/>
      <c r="K51" s="784"/>
      <c r="L51" s="784" t="s">
        <v>269</v>
      </c>
      <c r="M51" s="784"/>
      <c r="N51" s="784"/>
      <c r="O51" s="784"/>
      <c r="P51" s="784"/>
      <c r="Q51" s="787" t="s">
        <v>295</v>
      </c>
      <c r="R51" s="784"/>
      <c r="S51" s="784"/>
      <c r="T51" s="784"/>
      <c r="U51" s="787" t="s">
        <v>332</v>
      </c>
      <c r="V51" s="784"/>
      <c r="W51" s="784"/>
      <c r="X51" s="784"/>
      <c r="Y51" s="784" t="s">
        <v>287</v>
      </c>
      <c r="Z51" s="784"/>
      <c r="AA51" s="784"/>
      <c r="AB51" s="784"/>
      <c r="AC51" s="784"/>
      <c r="AD51" s="784"/>
      <c r="AE51" s="784"/>
      <c r="AF51" s="784"/>
      <c r="AG51" s="784"/>
      <c r="AH51" s="784"/>
      <c r="AI51" s="784"/>
      <c r="AJ51" s="784"/>
      <c r="AK51" s="784"/>
      <c r="AL51" s="784"/>
      <c r="AM51" s="784"/>
      <c r="AN51" s="784"/>
      <c r="AO51" s="784"/>
      <c r="AP51" s="784"/>
      <c r="AQ51" s="391"/>
      <c r="AR51" s="390"/>
      <c r="AS51" s="390"/>
      <c r="AT51" s="390"/>
      <c r="AU51" s="390"/>
      <c r="AV51" s="390"/>
      <c r="AW51" s="390"/>
      <c r="AX51" s="389"/>
      <c r="AY51" s="389"/>
      <c r="AZ51" s="389"/>
      <c r="BA51" s="389"/>
      <c r="BB51" s="389"/>
      <c r="BC51" s="389"/>
    </row>
    <row r="52" spans="1:61" ht="18" customHeight="1">
      <c r="C52" s="784"/>
      <c r="D52" s="784"/>
      <c r="E52" s="784"/>
      <c r="F52" s="784"/>
      <c r="G52" s="784"/>
      <c r="H52" s="784"/>
      <c r="I52" s="784"/>
      <c r="J52" s="784"/>
      <c r="K52" s="784"/>
      <c r="L52" s="784"/>
      <c r="M52" s="784"/>
      <c r="N52" s="784"/>
      <c r="O52" s="784"/>
      <c r="P52" s="784"/>
      <c r="Q52" s="784"/>
      <c r="R52" s="784"/>
      <c r="S52" s="784"/>
      <c r="T52" s="784"/>
      <c r="U52" s="784"/>
      <c r="V52" s="784"/>
      <c r="W52" s="784"/>
      <c r="X52" s="784"/>
      <c r="Y52" s="784" t="s">
        <v>38</v>
      </c>
      <c r="Z52" s="784"/>
      <c r="AA52" s="784"/>
      <c r="AB52" s="784"/>
      <c r="AC52" s="784" t="s">
        <v>39</v>
      </c>
      <c r="AD52" s="784"/>
      <c r="AE52" s="784"/>
      <c r="AF52" s="784"/>
      <c r="AG52" s="784" t="s">
        <v>40</v>
      </c>
      <c r="AH52" s="784"/>
      <c r="AI52" s="784"/>
      <c r="AJ52" s="816"/>
      <c r="AK52" s="780"/>
      <c r="AL52" s="784"/>
      <c r="AM52" s="784"/>
      <c r="AN52" s="784"/>
      <c r="AO52" s="784"/>
      <c r="AP52" s="784"/>
      <c r="AQ52" s="390"/>
      <c r="AR52" s="390"/>
      <c r="AS52" s="390"/>
      <c r="AT52" s="390"/>
      <c r="AU52" s="390"/>
      <c r="AV52" s="390"/>
      <c r="AW52" s="390"/>
      <c r="AX52" s="389"/>
      <c r="AY52" s="389"/>
      <c r="AZ52" s="389"/>
      <c r="BA52" s="389"/>
      <c r="BB52" s="389"/>
      <c r="BC52" s="389"/>
    </row>
    <row r="53" spans="1:61" ht="18" customHeight="1" thickBot="1">
      <c r="C53" s="785"/>
      <c r="D53" s="785"/>
      <c r="E53" s="785"/>
      <c r="F53" s="785"/>
      <c r="G53" s="785"/>
      <c r="H53" s="785"/>
      <c r="I53" s="785"/>
      <c r="J53" s="785"/>
      <c r="K53" s="785"/>
      <c r="L53" s="785"/>
      <c r="M53" s="785"/>
      <c r="N53" s="785"/>
      <c r="O53" s="785"/>
      <c r="P53" s="785"/>
      <c r="Q53" s="785"/>
      <c r="R53" s="785"/>
      <c r="S53" s="785"/>
      <c r="T53" s="785"/>
      <c r="U53" s="785"/>
      <c r="V53" s="785"/>
      <c r="W53" s="785"/>
      <c r="X53" s="785"/>
      <c r="Y53" s="785"/>
      <c r="Z53" s="785"/>
      <c r="AA53" s="785"/>
      <c r="AB53" s="785"/>
      <c r="AC53" s="785"/>
      <c r="AD53" s="785"/>
      <c r="AE53" s="785"/>
      <c r="AF53" s="785"/>
      <c r="AG53" s="785"/>
      <c r="AH53" s="785"/>
      <c r="AI53" s="785"/>
      <c r="AJ53" s="785"/>
      <c r="AK53" s="815" t="s">
        <v>333</v>
      </c>
      <c r="AL53" s="815"/>
      <c r="AM53" s="815"/>
      <c r="AN53" s="815" t="s">
        <v>288</v>
      </c>
      <c r="AO53" s="815"/>
      <c r="AP53" s="815"/>
      <c r="AQ53" s="392"/>
      <c r="AR53" s="393"/>
      <c r="AS53" s="393"/>
      <c r="AT53" s="392"/>
      <c r="AU53" s="392"/>
      <c r="AV53" s="392"/>
      <c r="AW53" s="392"/>
      <c r="AX53" s="389"/>
      <c r="AY53" s="389"/>
      <c r="AZ53" s="389"/>
      <c r="BA53" s="389"/>
      <c r="BB53" s="389"/>
      <c r="BC53" s="389"/>
    </row>
    <row r="54" spans="1:61" ht="18" customHeight="1" thickTop="1">
      <c r="C54" s="394">
        <v>1</v>
      </c>
      <c r="D54" s="812" t="s">
        <v>289</v>
      </c>
      <c r="E54" s="812"/>
      <c r="F54" s="812"/>
      <c r="G54" s="812"/>
      <c r="H54" s="812"/>
      <c r="I54" s="812"/>
      <c r="J54" s="812"/>
      <c r="K54" s="812"/>
      <c r="L54" s="812" t="s">
        <v>290</v>
      </c>
      <c r="M54" s="812"/>
      <c r="N54" s="812"/>
      <c r="O54" s="812"/>
      <c r="P54" s="812"/>
      <c r="Q54" s="786">
        <f ca="1">'補助金額計算書【収益性（ハウス除く）】'!D45</f>
        <v>0</v>
      </c>
      <c r="R54" s="786"/>
      <c r="S54" s="786"/>
      <c r="T54" s="786"/>
      <c r="U54" s="786">
        <f ca="1">'補助金額計算書【収益性（ハウス除く）】'!H45</f>
        <v>0</v>
      </c>
      <c r="V54" s="786"/>
      <c r="W54" s="786"/>
      <c r="X54" s="786"/>
      <c r="Y54" s="786">
        <f ca="1">'補助金額計算書【収益性（ハウス除く）】'!I46</f>
        <v>0</v>
      </c>
      <c r="Z54" s="786"/>
      <c r="AA54" s="786"/>
      <c r="AB54" s="786"/>
      <c r="AC54" s="786">
        <f ca="1">'補助金額計算書【収益性（ハウス除く）】'!J46*1000</f>
        <v>0</v>
      </c>
      <c r="AD54" s="786"/>
      <c r="AE54" s="786"/>
      <c r="AF54" s="786"/>
      <c r="AG54" s="786">
        <f ca="1">Q54-Y54-AC54</f>
        <v>0</v>
      </c>
      <c r="AH54" s="786"/>
      <c r="AI54" s="786"/>
      <c r="AJ54" s="786"/>
      <c r="AK54" s="813"/>
      <c r="AL54" s="813"/>
      <c r="AM54" s="813"/>
      <c r="AN54" s="813"/>
      <c r="AO54" s="813"/>
      <c r="AP54" s="813"/>
      <c r="AQ54" s="391"/>
      <c r="AR54" s="391"/>
      <c r="AS54" s="391"/>
      <c r="AT54" s="391"/>
      <c r="AU54" s="391"/>
      <c r="AV54" s="391"/>
      <c r="AW54" s="391"/>
      <c r="AX54" s="389"/>
      <c r="AY54" s="389"/>
      <c r="AZ54" s="389"/>
      <c r="BA54" s="389"/>
      <c r="BB54" s="389"/>
      <c r="BC54" s="389"/>
    </row>
    <row r="55" spans="1:61" ht="18" customHeight="1">
      <c r="C55" s="395">
        <v>2</v>
      </c>
      <c r="D55" s="783" t="s">
        <v>289</v>
      </c>
      <c r="E55" s="783"/>
      <c r="F55" s="783"/>
      <c r="G55" s="783"/>
      <c r="H55" s="783"/>
      <c r="I55" s="783"/>
      <c r="J55" s="783"/>
      <c r="K55" s="783"/>
      <c r="L55" s="783" t="s">
        <v>270</v>
      </c>
      <c r="M55" s="783"/>
      <c r="N55" s="783"/>
      <c r="O55" s="783"/>
      <c r="P55" s="783"/>
      <c r="Q55" s="786">
        <f>補助金額計算書【労働環境】!E19</f>
        <v>0</v>
      </c>
      <c r="R55" s="786"/>
      <c r="S55" s="786"/>
      <c r="T55" s="786"/>
      <c r="U55" s="786">
        <f>補助金額計算書【労働環境】!G19</f>
        <v>0</v>
      </c>
      <c r="V55" s="786"/>
      <c r="W55" s="786"/>
      <c r="X55" s="786"/>
      <c r="Y55" s="786">
        <f>補助金額計算書【労働環境】!H20*1000</f>
        <v>0</v>
      </c>
      <c r="Z55" s="786"/>
      <c r="AA55" s="786"/>
      <c r="AB55" s="786"/>
      <c r="AC55" s="786">
        <f>補助金額計算書【労働環境】!I20*1000</f>
        <v>0</v>
      </c>
      <c r="AD55" s="786"/>
      <c r="AE55" s="786"/>
      <c r="AF55" s="786"/>
      <c r="AG55" s="786">
        <f t="shared" ref="AG55:AG56" si="2">Q55-Y55-AC55</f>
        <v>0</v>
      </c>
      <c r="AH55" s="786"/>
      <c r="AI55" s="786"/>
      <c r="AJ55" s="786"/>
      <c r="AK55" s="814"/>
      <c r="AL55" s="814"/>
      <c r="AM55" s="814"/>
      <c r="AN55" s="814"/>
      <c r="AO55" s="814"/>
      <c r="AP55" s="814"/>
    </row>
    <row r="56" spans="1:61" ht="18" customHeight="1">
      <c r="C56" s="395">
        <v>3</v>
      </c>
      <c r="D56" s="783" t="s">
        <v>289</v>
      </c>
      <c r="E56" s="783"/>
      <c r="F56" s="783"/>
      <c r="G56" s="783"/>
      <c r="H56" s="783"/>
      <c r="I56" s="783"/>
      <c r="J56" s="783"/>
      <c r="K56" s="783"/>
      <c r="L56" s="783" t="s">
        <v>291</v>
      </c>
      <c r="M56" s="783"/>
      <c r="N56" s="783"/>
      <c r="O56" s="783"/>
      <c r="P56" s="783"/>
      <c r="Q56" s="786">
        <f>補助金額計算書【省力】!I16</f>
        <v>0</v>
      </c>
      <c r="R56" s="786"/>
      <c r="S56" s="786"/>
      <c r="T56" s="786"/>
      <c r="U56" s="786">
        <f>補助金額計算書【省力】!O16</f>
        <v>0</v>
      </c>
      <c r="V56" s="786"/>
      <c r="W56" s="786"/>
      <c r="X56" s="786"/>
      <c r="Y56" s="786">
        <f>補助金額計算書【省力】!S18*1000</f>
        <v>0</v>
      </c>
      <c r="Z56" s="786"/>
      <c r="AA56" s="786"/>
      <c r="AB56" s="786"/>
      <c r="AC56" s="786">
        <f>補助金額計算書【省力】!T18*1000</f>
        <v>0</v>
      </c>
      <c r="AD56" s="786"/>
      <c r="AE56" s="786"/>
      <c r="AF56" s="786"/>
      <c r="AG56" s="786">
        <f t="shared" si="2"/>
        <v>0</v>
      </c>
      <c r="AH56" s="786"/>
      <c r="AI56" s="786"/>
      <c r="AJ56" s="786"/>
      <c r="AK56" s="814"/>
      <c r="AL56" s="814"/>
      <c r="AM56" s="814"/>
      <c r="AN56" s="814"/>
      <c r="AO56" s="814"/>
      <c r="AP56" s="814"/>
    </row>
    <row r="57" spans="1:61" ht="18" customHeight="1">
      <c r="C57" s="396"/>
      <c r="D57" s="783"/>
      <c r="E57" s="783"/>
      <c r="F57" s="783"/>
      <c r="G57" s="783"/>
      <c r="H57" s="783"/>
      <c r="I57" s="783"/>
      <c r="J57" s="783"/>
      <c r="K57" s="783"/>
      <c r="L57" s="783"/>
      <c r="M57" s="783"/>
      <c r="N57" s="783"/>
      <c r="O57" s="783"/>
      <c r="P57" s="783"/>
      <c r="Q57" s="814"/>
      <c r="R57" s="814"/>
      <c r="S57" s="814"/>
      <c r="T57" s="814"/>
      <c r="U57" s="814"/>
      <c r="V57" s="814"/>
      <c r="W57" s="814"/>
      <c r="X57" s="814"/>
      <c r="Y57" s="814"/>
      <c r="Z57" s="814"/>
      <c r="AA57" s="814"/>
      <c r="AB57" s="814"/>
      <c r="AC57" s="814"/>
      <c r="AD57" s="814"/>
      <c r="AE57" s="814"/>
      <c r="AF57" s="814"/>
      <c r="AG57" s="814"/>
      <c r="AH57" s="814"/>
      <c r="AI57" s="814"/>
      <c r="AJ57" s="814"/>
      <c r="AK57" s="814"/>
      <c r="AL57" s="814"/>
      <c r="AM57" s="814"/>
      <c r="AN57" s="814"/>
      <c r="AO57" s="814"/>
      <c r="AP57" s="814"/>
    </row>
    <row r="58" spans="1:61" ht="18" customHeight="1">
      <c r="C58" s="784" t="s">
        <v>292</v>
      </c>
      <c r="D58" s="784"/>
      <c r="E58" s="784"/>
      <c r="F58" s="784"/>
      <c r="G58" s="784"/>
      <c r="H58" s="784"/>
      <c r="I58" s="784"/>
      <c r="J58" s="784"/>
      <c r="K58" s="784"/>
      <c r="L58" s="784"/>
      <c r="M58" s="784"/>
      <c r="N58" s="784"/>
      <c r="O58" s="784"/>
      <c r="P58" s="784"/>
      <c r="Q58" s="817">
        <f ca="1">SUM(Q54:T57)</f>
        <v>0</v>
      </c>
      <c r="R58" s="817"/>
      <c r="S58" s="817"/>
      <c r="T58" s="817"/>
      <c r="U58" s="817">
        <f t="shared" ref="U58" ca="1" si="3">SUM(U54:X57)</f>
        <v>0</v>
      </c>
      <c r="V58" s="817"/>
      <c r="W58" s="817"/>
      <c r="X58" s="817"/>
      <c r="Y58" s="817">
        <f t="shared" ref="Y58" ca="1" si="4">SUM(Y54:AB57)</f>
        <v>0</v>
      </c>
      <c r="Z58" s="817"/>
      <c r="AA58" s="817"/>
      <c r="AB58" s="817"/>
      <c r="AC58" s="817">
        <f t="shared" ref="AC58" ca="1" si="5">SUM(AC54:AF57)</f>
        <v>0</v>
      </c>
      <c r="AD58" s="817"/>
      <c r="AE58" s="817"/>
      <c r="AF58" s="817"/>
      <c r="AG58" s="817">
        <f t="shared" ref="AG58" ca="1" si="6">SUM(AG54:AJ57)</f>
        <v>0</v>
      </c>
      <c r="AH58" s="817"/>
      <c r="AI58" s="817"/>
      <c r="AJ58" s="817"/>
      <c r="AK58" s="817">
        <f>SUM(AK54:AM57)</f>
        <v>0</v>
      </c>
      <c r="AL58" s="817"/>
      <c r="AM58" s="817"/>
      <c r="AN58" s="814"/>
      <c r="AO58" s="814"/>
      <c r="AP58" s="814"/>
    </row>
    <row r="59" spans="1:61" ht="15" customHeight="1">
      <c r="C59" s="385" t="s">
        <v>293</v>
      </c>
      <c r="D59" s="397"/>
      <c r="E59" s="397"/>
      <c r="F59" s="397"/>
      <c r="G59" s="397"/>
      <c r="H59" s="397"/>
      <c r="I59" s="397"/>
      <c r="J59" s="397"/>
      <c r="K59" s="397"/>
      <c r="L59" s="397"/>
      <c r="M59" s="397"/>
      <c r="N59" s="397"/>
      <c r="O59" s="397"/>
      <c r="P59" s="397"/>
      <c r="Q59" s="397"/>
      <c r="R59" s="397"/>
      <c r="S59" s="398"/>
      <c r="T59" s="397"/>
      <c r="U59" s="397"/>
      <c r="V59" s="398"/>
      <c r="W59" s="398"/>
      <c r="X59" s="397"/>
      <c r="Y59" s="397"/>
      <c r="Z59" s="398"/>
      <c r="AA59" s="398"/>
      <c r="AB59" s="398"/>
      <c r="AC59" s="398"/>
      <c r="AD59" s="398"/>
      <c r="AE59" s="398"/>
      <c r="AF59" s="398"/>
      <c r="AG59" s="398"/>
      <c r="AH59" s="398"/>
    </row>
    <row r="60" spans="1:61" ht="15" customHeight="1">
      <c r="C60" s="385" t="s">
        <v>294</v>
      </c>
      <c r="D60" s="397"/>
      <c r="E60" s="397"/>
      <c r="F60" s="397"/>
      <c r="G60" s="397"/>
      <c r="H60" s="397"/>
      <c r="I60" s="397"/>
      <c r="J60" s="397"/>
      <c r="K60" s="397"/>
      <c r="L60" s="397"/>
      <c r="M60" s="397"/>
      <c r="N60" s="397"/>
      <c r="O60" s="397"/>
      <c r="P60" s="397"/>
      <c r="Q60" s="397"/>
      <c r="R60" s="397"/>
      <c r="S60" s="397"/>
      <c r="T60" s="397"/>
      <c r="U60" s="398"/>
      <c r="V60" s="397"/>
      <c r="W60" s="397"/>
      <c r="X60" s="398"/>
      <c r="Y60" s="398"/>
      <c r="Z60" s="397"/>
      <c r="AA60" s="397"/>
      <c r="AB60" s="398"/>
      <c r="AC60" s="398"/>
      <c r="AD60" s="398"/>
      <c r="AE60" s="398"/>
      <c r="AF60" s="398"/>
      <c r="AG60" s="398"/>
      <c r="AH60" s="398"/>
      <c r="AI60" s="398"/>
      <c r="AJ60" s="398"/>
      <c r="AL60" s="389"/>
      <c r="AM60" s="389"/>
      <c r="AN60" s="389"/>
      <c r="AO60" s="389"/>
      <c r="AP60" s="389"/>
      <c r="AQ60" s="389"/>
      <c r="AR60" s="389"/>
      <c r="AV60" s="388"/>
      <c r="AW60" s="388"/>
      <c r="AX60" s="388"/>
      <c r="AY60" s="388"/>
      <c r="AZ60" s="389"/>
      <c r="BA60" s="389"/>
      <c r="BB60" s="389"/>
      <c r="BC60" s="389"/>
      <c r="BD60" s="389"/>
      <c r="BE60" s="389"/>
      <c r="BF60" s="389"/>
      <c r="BG60" s="389"/>
      <c r="BH60" s="389"/>
      <c r="BI60" s="389"/>
    </row>
    <row r="61" spans="1:61" ht="18" customHeight="1">
      <c r="D61" s="397"/>
      <c r="E61" s="397"/>
      <c r="F61" s="397"/>
      <c r="G61" s="397"/>
      <c r="H61" s="397"/>
      <c r="I61" s="397"/>
      <c r="J61" s="397"/>
      <c r="K61" s="397"/>
      <c r="L61" s="397"/>
      <c r="M61" s="397"/>
      <c r="N61" s="397"/>
      <c r="O61" s="397"/>
      <c r="P61" s="397"/>
      <c r="Q61" s="397"/>
      <c r="R61" s="397"/>
      <c r="S61" s="397"/>
      <c r="T61" s="397"/>
      <c r="U61" s="397"/>
      <c r="V61" s="397"/>
      <c r="W61" s="397"/>
      <c r="X61" s="398"/>
      <c r="Y61" s="398"/>
      <c r="Z61" s="397"/>
      <c r="AA61" s="397"/>
      <c r="AB61" s="398"/>
      <c r="AC61" s="398"/>
      <c r="AD61" s="398"/>
      <c r="AE61" s="398"/>
      <c r="AF61" s="398"/>
      <c r="AG61" s="398"/>
      <c r="AH61" s="398"/>
      <c r="AI61" s="398"/>
      <c r="AJ61" s="398"/>
      <c r="AL61" s="389"/>
      <c r="AM61" s="389"/>
      <c r="AN61" s="389"/>
      <c r="AO61" s="389"/>
      <c r="AP61" s="389"/>
      <c r="AQ61" s="389"/>
      <c r="AR61" s="389"/>
      <c r="AV61" s="388"/>
      <c r="AW61" s="388"/>
      <c r="AX61" s="388"/>
      <c r="AY61" s="388"/>
      <c r="AZ61" s="389"/>
      <c r="BA61" s="389"/>
      <c r="BB61" s="389"/>
      <c r="BC61" s="389"/>
      <c r="BD61" s="389"/>
      <c r="BE61" s="389"/>
      <c r="BF61" s="389"/>
      <c r="BG61" s="389"/>
      <c r="BH61" s="389"/>
      <c r="BI61" s="389"/>
    </row>
    <row r="62" spans="1:61" ht="18" customHeight="1">
      <c r="C62" s="397"/>
      <c r="D62" s="397"/>
      <c r="E62" s="397"/>
      <c r="F62" s="399"/>
      <c r="G62" s="399"/>
      <c r="H62" s="399"/>
      <c r="I62" s="400"/>
      <c r="J62" s="400"/>
      <c r="K62" s="400"/>
      <c r="L62" s="400"/>
      <c r="M62" s="400"/>
      <c r="N62" s="400"/>
      <c r="O62" s="401"/>
      <c r="P62" s="401"/>
      <c r="Q62" s="401"/>
      <c r="R62" s="401"/>
      <c r="S62" s="401"/>
      <c r="T62" s="401"/>
      <c r="U62" s="401"/>
      <c r="V62" s="401"/>
      <c r="W62" s="401"/>
      <c r="X62" s="386"/>
      <c r="Y62" s="402"/>
      <c r="Z62" s="386"/>
      <c r="AA62" s="386"/>
      <c r="AD62" s="386"/>
      <c r="AG62" s="386"/>
      <c r="AJ62" s="386"/>
    </row>
    <row r="63" spans="1:61" ht="18" customHeight="1">
      <c r="A63" s="378" t="s">
        <v>356</v>
      </c>
      <c r="C63" s="380"/>
      <c r="D63" s="380"/>
      <c r="E63" s="380"/>
      <c r="F63" s="380"/>
      <c r="G63" s="380"/>
      <c r="H63" s="380"/>
      <c r="I63" s="380"/>
      <c r="J63" s="403"/>
      <c r="K63" s="403"/>
      <c r="L63" s="403"/>
      <c r="M63" s="403"/>
      <c r="N63" s="403"/>
      <c r="O63" s="380"/>
      <c r="P63" s="380"/>
      <c r="Q63" s="404"/>
      <c r="R63" s="404"/>
      <c r="S63" s="404"/>
      <c r="T63" s="404"/>
      <c r="U63" s="404"/>
      <c r="V63" s="404"/>
      <c r="W63" s="404"/>
      <c r="X63" s="404"/>
      <c r="Y63" s="402"/>
      <c r="Z63" s="380"/>
      <c r="AA63" s="380"/>
      <c r="AB63" s="380"/>
    </row>
    <row r="64" spans="1:61" s="377" customFormat="1" ht="18" customHeight="1">
      <c r="B64" s="409" t="s">
        <v>296</v>
      </c>
      <c r="F64" s="406"/>
      <c r="G64" s="406"/>
      <c r="H64" s="406"/>
      <c r="I64" s="406"/>
      <c r="J64" s="406"/>
      <c r="K64" s="406"/>
      <c r="L64" s="406"/>
      <c r="M64" s="406"/>
      <c r="N64" s="406"/>
      <c r="O64" s="406"/>
      <c r="P64" s="406"/>
      <c r="Q64" s="407"/>
      <c r="R64" s="407"/>
      <c r="S64" s="406"/>
      <c r="T64" s="406"/>
      <c r="U64" s="407"/>
      <c r="V64" s="407"/>
      <c r="W64" s="406"/>
      <c r="X64" s="406"/>
      <c r="Y64" s="408"/>
      <c r="Z64" s="406"/>
      <c r="AA64" s="406"/>
      <c r="AB64" s="406"/>
    </row>
    <row r="65" spans="2:27" s="377" customFormat="1" ht="18" customHeight="1">
      <c r="B65" s="409" t="s">
        <v>297</v>
      </c>
      <c r="F65" s="406"/>
      <c r="G65" s="406"/>
      <c r="H65" s="406"/>
      <c r="I65" s="406"/>
      <c r="J65" s="406"/>
      <c r="K65" s="406"/>
      <c r="L65" s="406"/>
      <c r="M65" s="406"/>
      <c r="N65" s="406"/>
      <c r="O65" s="407"/>
      <c r="P65" s="407"/>
      <c r="Q65" s="407"/>
      <c r="R65" s="407"/>
      <c r="S65" s="407"/>
      <c r="T65" s="407"/>
      <c r="U65" s="407"/>
      <c r="V65" s="407"/>
      <c r="W65" s="407"/>
      <c r="X65" s="407"/>
      <c r="Y65" s="408"/>
    </row>
    <row r="66" spans="2:27" s="377" customFormat="1" ht="18" customHeight="1">
      <c r="B66" s="409" t="s">
        <v>298</v>
      </c>
    </row>
    <row r="67" spans="2:27" s="377" customFormat="1" ht="18" customHeight="1">
      <c r="B67" s="409" t="s">
        <v>299</v>
      </c>
      <c r="F67" s="406"/>
      <c r="G67" s="406"/>
      <c r="J67" s="406"/>
      <c r="K67" s="406"/>
      <c r="N67" s="406"/>
      <c r="O67" s="406"/>
      <c r="R67" s="406"/>
      <c r="S67" s="406"/>
      <c r="V67" s="406"/>
      <c r="W67" s="406"/>
      <c r="Z67" s="406"/>
      <c r="AA67" s="406"/>
    </row>
    <row r="68" spans="2:27" s="377" customFormat="1" ht="18" customHeight="1">
      <c r="B68" s="409" t="s">
        <v>300</v>
      </c>
    </row>
    <row r="69" spans="2:27" s="377" customFormat="1" ht="18" customHeight="1">
      <c r="B69" s="409" t="s">
        <v>301</v>
      </c>
    </row>
    <row r="70" spans="2:27" s="377" customFormat="1" ht="18" customHeight="1">
      <c r="B70" s="409" t="s">
        <v>302</v>
      </c>
    </row>
    <row r="71" spans="2:27" s="377" customFormat="1" ht="18" customHeight="1">
      <c r="B71" s="409"/>
      <c r="D71" s="405" t="s">
        <v>303</v>
      </c>
    </row>
    <row r="72" spans="2:27" s="377" customFormat="1" ht="18" customHeight="1">
      <c r="B72" s="409" t="s">
        <v>304</v>
      </c>
    </row>
    <row r="73" spans="2:27" s="377" customFormat="1" ht="18" customHeight="1">
      <c r="B73" s="409" t="s">
        <v>334</v>
      </c>
    </row>
    <row r="74" spans="2:27" s="377" customFormat="1" ht="18" customHeight="1">
      <c r="B74" s="409" t="s">
        <v>305</v>
      </c>
    </row>
    <row r="79" spans="2:27" ht="18" customHeight="1">
      <c r="C79" s="383"/>
      <c r="D79" s="383"/>
      <c r="E79" s="383"/>
      <c r="F79" s="383"/>
      <c r="G79" s="383"/>
      <c r="H79" s="383"/>
      <c r="I79" s="383"/>
      <c r="J79" s="383"/>
      <c r="K79" s="383"/>
      <c r="L79" s="383"/>
      <c r="M79" s="383"/>
      <c r="N79" s="383"/>
    </row>
  </sheetData>
  <sheetProtection sheet="1" objects="1" scenarios="1" formatRows="0" insertRows="0" deleteRows="0"/>
  <mergeCells count="172">
    <mergeCell ref="AN58:AP58"/>
    <mergeCell ref="C58:P58"/>
    <mergeCell ref="Q58:T58"/>
    <mergeCell ref="U58:X58"/>
    <mergeCell ref="Y58:AB58"/>
    <mergeCell ref="AC58:AF58"/>
    <mergeCell ref="AG58:AJ58"/>
    <mergeCell ref="AK58:AM58"/>
    <mergeCell ref="A3:AP3"/>
    <mergeCell ref="G21:H21"/>
    <mergeCell ref="X6:AC6"/>
    <mergeCell ref="X5:AC5"/>
    <mergeCell ref="C38:U38"/>
    <mergeCell ref="C39:U39"/>
    <mergeCell ref="V39:AN39"/>
    <mergeCell ref="V38:AN38"/>
    <mergeCell ref="AK57:AM57"/>
    <mergeCell ref="AN57:AP57"/>
    <mergeCell ref="D51:K53"/>
    <mergeCell ref="D55:K55"/>
    <mergeCell ref="D56:K56"/>
    <mergeCell ref="D57:K57"/>
    <mergeCell ref="L57:P57"/>
    <mergeCell ref="Q57:T57"/>
    <mergeCell ref="U57:X57"/>
    <mergeCell ref="Y57:AB57"/>
    <mergeCell ref="AC57:AF57"/>
    <mergeCell ref="AG57:AJ57"/>
    <mergeCell ref="AC56:AF56"/>
    <mergeCell ref="AG56:AJ56"/>
    <mergeCell ref="AK54:AM54"/>
    <mergeCell ref="AK55:AM55"/>
    <mergeCell ref="AK56:AM56"/>
    <mergeCell ref="AN55:AP55"/>
    <mergeCell ref="AN56:AP56"/>
    <mergeCell ref="AN53:AP53"/>
    <mergeCell ref="AK52:AP52"/>
    <mergeCell ref="Y51:AP51"/>
    <mergeCell ref="Y54:AB54"/>
    <mergeCell ref="AG54:AJ54"/>
    <mergeCell ref="U56:X56"/>
    <mergeCell ref="U51:X53"/>
    <mergeCell ref="Y52:AB53"/>
    <mergeCell ref="AC52:AF53"/>
    <mergeCell ref="AG52:AJ53"/>
    <mergeCell ref="AK53:AM53"/>
    <mergeCell ref="Y55:AB55"/>
    <mergeCell ref="AC55:AF55"/>
    <mergeCell ref="AG55:AJ55"/>
    <mergeCell ref="Y56:AB56"/>
    <mergeCell ref="U55:X55"/>
    <mergeCell ref="AB45:AD45"/>
    <mergeCell ref="AE45:AG45"/>
    <mergeCell ref="AH45:AJ45"/>
    <mergeCell ref="AK45:AM45"/>
    <mergeCell ref="AN45:AP45"/>
    <mergeCell ref="AB44:AD44"/>
    <mergeCell ref="AE44:AG44"/>
    <mergeCell ref="D54:K54"/>
    <mergeCell ref="L54:P54"/>
    <mergeCell ref="J45:L45"/>
    <mergeCell ref="M45:O45"/>
    <mergeCell ref="P45:R45"/>
    <mergeCell ref="S45:U45"/>
    <mergeCell ref="V45:X45"/>
    <mergeCell ref="Y45:AA45"/>
    <mergeCell ref="AC54:AF54"/>
    <mergeCell ref="C45:F45"/>
    <mergeCell ref="G45:I45"/>
    <mergeCell ref="C51:C53"/>
    <mergeCell ref="U54:X54"/>
    <mergeCell ref="AN54:AP54"/>
    <mergeCell ref="AB42:AD43"/>
    <mergeCell ref="S44:U44"/>
    <mergeCell ref="V44:X44"/>
    <mergeCell ref="AH44:AJ44"/>
    <mergeCell ref="W30:Z30"/>
    <mergeCell ref="S30:V30"/>
    <mergeCell ref="AK44:AM44"/>
    <mergeCell ref="AN44:AP44"/>
    <mergeCell ref="AE42:AG43"/>
    <mergeCell ref="AH42:AJ43"/>
    <mergeCell ref="AK42:AM43"/>
    <mergeCell ref="AN42:AP43"/>
    <mergeCell ref="G42:I43"/>
    <mergeCell ref="J42:L43"/>
    <mergeCell ref="M42:O43"/>
    <mergeCell ref="P42:R43"/>
    <mergeCell ref="Y44:AA44"/>
    <mergeCell ref="S27:V27"/>
    <mergeCell ref="I21:Z21"/>
    <mergeCell ref="L24:N24"/>
    <mergeCell ref="O26:R26"/>
    <mergeCell ref="G30:H31"/>
    <mergeCell ref="G24:K24"/>
    <mergeCell ref="O25:R25"/>
    <mergeCell ref="O23:R23"/>
    <mergeCell ref="O22:R22"/>
    <mergeCell ref="S42:U43"/>
    <mergeCell ref="V42:X43"/>
    <mergeCell ref="Y42:AA43"/>
    <mergeCell ref="C42:F43"/>
    <mergeCell ref="C44:F44"/>
    <mergeCell ref="G44:I44"/>
    <mergeCell ref="J44:L44"/>
    <mergeCell ref="W26:Z26"/>
    <mergeCell ref="S22:V22"/>
    <mergeCell ref="S23:V23"/>
    <mergeCell ref="S24:V24"/>
    <mergeCell ref="S25:V25"/>
    <mergeCell ref="S26:V26"/>
    <mergeCell ref="W22:Z22"/>
    <mergeCell ref="W23:Z23"/>
    <mergeCell ref="W24:Z24"/>
    <mergeCell ref="W25:Z25"/>
    <mergeCell ref="G22:N23"/>
    <mergeCell ref="C22:F23"/>
    <mergeCell ref="C24:F31"/>
    <mergeCell ref="I31:K31"/>
    <mergeCell ref="I30:K30"/>
    <mergeCell ref="W27:Z27"/>
    <mergeCell ref="W28:Z28"/>
    <mergeCell ref="W29:Z29"/>
    <mergeCell ref="L28:N28"/>
    <mergeCell ref="L26:N26"/>
    <mergeCell ref="C17:AN17"/>
    <mergeCell ref="W31:Z31"/>
    <mergeCell ref="S28:V28"/>
    <mergeCell ref="S29:V29"/>
    <mergeCell ref="G29:K29"/>
    <mergeCell ref="G28:K28"/>
    <mergeCell ref="G27:K27"/>
    <mergeCell ref="G26:K26"/>
    <mergeCell ref="G25:K25"/>
    <mergeCell ref="L29:N29"/>
    <mergeCell ref="L27:N27"/>
    <mergeCell ref="L25:N25"/>
    <mergeCell ref="O24:R24"/>
    <mergeCell ref="O31:R31"/>
    <mergeCell ref="O29:R29"/>
    <mergeCell ref="O30:R30"/>
    <mergeCell ref="O27:R27"/>
    <mergeCell ref="O28:R28"/>
    <mergeCell ref="L56:P56"/>
    <mergeCell ref="L55:P55"/>
    <mergeCell ref="L51:P53"/>
    <mergeCell ref="Q54:T54"/>
    <mergeCell ref="Q51:T53"/>
    <mergeCell ref="Q55:T55"/>
    <mergeCell ref="Q56:T56"/>
    <mergeCell ref="L30:N30"/>
    <mergeCell ref="L31:N31"/>
    <mergeCell ref="S31:V31"/>
    <mergeCell ref="M44:O44"/>
    <mergeCell ref="P44:R44"/>
    <mergeCell ref="AD5:AN5"/>
    <mergeCell ref="AD6:AN6"/>
    <mergeCell ref="C13:G13"/>
    <mergeCell ref="C11:G11"/>
    <mergeCell ref="C10:G10"/>
    <mergeCell ref="T11:Y11"/>
    <mergeCell ref="T10:Y10"/>
    <mergeCell ref="C12:G12"/>
    <mergeCell ref="T12:Y12"/>
    <mergeCell ref="H11:S11"/>
    <mergeCell ref="H10:S10"/>
    <mergeCell ref="Z11:AN11"/>
    <mergeCell ref="Z10:AN10"/>
    <mergeCell ref="H13:S13"/>
    <mergeCell ref="H12:S12"/>
    <mergeCell ref="AJ12:AN12"/>
    <mergeCell ref="Z12:AI12"/>
  </mergeCells>
  <phoneticPr fontId="2"/>
  <printOptions horizontalCentered="1"/>
  <pageMargins left="0.39370078740157483" right="0.39370078740157483" top="0.59055118110236227" bottom="0.59055118110236227" header="0.19685039370078741" footer="0.19685039370078741"/>
  <pageSetup paperSize="9" scale="63" fitToHeight="0" orientation="portrait" r:id="rId1"/>
  <rowBreaks count="1" manualBreakCount="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08F54CC-9E4F-477D-9628-E22613424C7D}">
          <x14:formula1>
            <xm:f>'リスト（編集しないこと）'!$C$3:$C$8</xm:f>
          </x14:formula1>
          <xm:sqref>I21 AA21:AG21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62A4-6A7B-4246-857C-FE0D4C5F3E36}">
  <sheetPr>
    <tabColor rgb="FFFFCCFF"/>
  </sheetPr>
  <dimension ref="A1:N60"/>
  <sheetViews>
    <sheetView view="pageBreakPreview" zoomScale="60" zoomScaleNormal="100" workbookViewId="0"/>
  </sheetViews>
  <sheetFormatPr defaultRowHeight="18"/>
  <cols>
    <col min="1" max="1" width="5.5" customWidth="1"/>
    <col min="2" max="2" width="5.09765625" customWidth="1"/>
    <col min="3" max="3" width="6.09765625" customWidth="1"/>
    <col min="4" max="4" width="5" customWidth="1"/>
    <col min="5" max="5" width="5.3984375" customWidth="1"/>
    <col min="6" max="6" width="81.69921875" customWidth="1"/>
    <col min="8" max="8" width="0" hidden="1" customWidth="1"/>
    <col min="9" max="9" width="12.5" customWidth="1"/>
    <col min="10" max="10" width="0.69921875" customWidth="1"/>
  </cols>
  <sheetData>
    <row r="1" spans="1:14" ht="3.75" customHeight="1" thickBot="1"/>
    <row r="2" spans="1:14" ht="39" customHeight="1">
      <c r="A2" s="822" t="s">
        <v>366</v>
      </c>
      <c r="B2" s="823"/>
      <c r="C2" s="823"/>
      <c r="D2" s="823"/>
      <c r="E2" s="823"/>
      <c r="F2" s="823"/>
      <c r="G2" s="823"/>
      <c r="H2" s="823"/>
      <c r="I2" s="824"/>
    </row>
    <row r="3" spans="1:14" ht="29.4" customHeight="1">
      <c r="A3" s="825" t="s">
        <v>367</v>
      </c>
      <c r="B3" s="826"/>
      <c r="C3" s="826"/>
      <c r="D3" s="826"/>
      <c r="E3" s="826"/>
      <c r="F3" s="827"/>
      <c r="G3" s="828"/>
      <c r="H3" s="828"/>
      <c r="I3" s="829"/>
    </row>
    <row r="4" spans="1:14" ht="29.4" customHeight="1">
      <c r="A4" s="830" t="s">
        <v>368</v>
      </c>
      <c r="B4" s="831"/>
      <c r="C4" s="831"/>
      <c r="D4" s="831"/>
      <c r="E4" s="832"/>
      <c r="F4" s="827"/>
      <c r="G4" s="828"/>
      <c r="H4" s="828"/>
      <c r="I4" s="829"/>
    </row>
    <row r="5" spans="1:14" ht="45" customHeight="1">
      <c r="A5" s="820" t="s">
        <v>369</v>
      </c>
      <c r="B5" s="821"/>
      <c r="C5" s="821"/>
      <c r="D5" s="821"/>
      <c r="E5" s="40" t="s">
        <v>370</v>
      </c>
      <c r="F5" s="39" t="s">
        <v>371</v>
      </c>
      <c r="G5" s="100" t="s">
        <v>567</v>
      </c>
      <c r="H5" s="41" t="s">
        <v>372</v>
      </c>
      <c r="I5" s="42" t="s">
        <v>373</v>
      </c>
      <c r="J5" s="43"/>
    </row>
    <row r="6" spans="1:14" ht="38.4">
      <c r="A6" s="833" t="s">
        <v>374</v>
      </c>
      <c r="B6" s="834"/>
      <c r="C6" s="834"/>
      <c r="D6" s="835"/>
      <c r="E6" s="44">
        <v>1</v>
      </c>
      <c r="F6" s="45" t="s">
        <v>375</v>
      </c>
      <c r="G6" s="99"/>
      <c r="H6" s="46"/>
      <c r="I6" s="47" t="s">
        <v>364</v>
      </c>
    </row>
    <row r="7" spans="1:14" ht="32.4">
      <c r="A7" s="836"/>
      <c r="B7" s="837"/>
      <c r="C7" s="837"/>
      <c r="D7" s="838"/>
      <c r="E7" s="48">
        <v>2</v>
      </c>
      <c r="F7" s="49" t="s">
        <v>376</v>
      </c>
      <c r="G7" s="99"/>
      <c r="H7" s="46"/>
      <c r="I7" s="47" t="s">
        <v>364</v>
      </c>
      <c r="N7" s="98"/>
    </row>
    <row r="8" spans="1:14" ht="32.4">
      <c r="A8" s="839" t="s">
        <v>377</v>
      </c>
      <c r="B8" s="842" t="s">
        <v>378</v>
      </c>
      <c r="C8" s="842"/>
      <c r="D8" s="842"/>
      <c r="E8" s="50">
        <v>1</v>
      </c>
      <c r="F8" s="51" t="s">
        <v>379</v>
      </c>
      <c r="G8" s="99"/>
      <c r="H8" s="46"/>
      <c r="I8" s="47" t="s">
        <v>364</v>
      </c>
    </row>
    <row r="9" spans="1:14" ht="32.4">
      <c r="A9" s="840"/>
      <c r="B9" s="842"/>
      <c r="C9" s="842"/>
      <c r="D9" s="842"/>
      <c r="E9" s="50">
        <v>2</v>
      </c>
      <c r="F9" s="45" t="s">
        <v>380</v>
      </c>
      <c r="G9" s="99"/>
      <c r="H9" s="46"/>
      <c r="I9" s="47" t="s">
        <v>364</v>
      </c>
    </row>
    <row r="10" spans="1:14" ht="39" customHeight="1">
      <c r="A10" s="840"/>
      <c r="B10" s="842"/>
      <c r="C10" s="842"/>
      <c r="D10" s="842"/>
      <c r="E10" s="50">
        <v>3</v>
      </c>
      <c r="F10" s="45" t="s">
        <v>381</v>
      </c>
      <c r="G10" s="99"/>
      <c r="H10" s="46"/>
      <c r="I10" s="52" t="s">
        <v>382</v>
      </c>
    </row>
    <row r="11" spans="1:14" ht="32.4">
      <c r="A11" s="840"/>
      <c r="B11" s="842"/>
      <c r="C11" s="842"/>
      <c r="D11" s="842"/>
      <c r="E11" s="50">
        <v>4</v>
      </c>
      <c r="F11" s="53" t="s">
        <v>383</v>
      </c>
      <c r="G11" s="99"/>
      <c r="H11" s="46"/>
      <c r="I11" s="47"/>
    </row>
    <row r="12" spans="1:14" ht="38.4">
      <c r="A12" s="840"/>
      <c r="B12" s="842"/>
      <c r="C12" s="842"/>
      <c r="D12" s="842"/>
      <c r="E12" s="50">
        <v>5</v>
      </c>
      <c r="F12" s="54" t="s">
        <v>384</v>
      </c>
      <c r="G12" s="99"/>
      <c r="H12" s="46"/>
      <c r="I12" s="47"/>
    </row>
    <row r="13" spans="1:14" ht="32.4">
      <c r="A13" s="840"/>
      <c r="B13" s="842"/>
      <c r="C13" s="842"/>
      <c r="D13" s="842"/>
      <c r="E13" s="50">
        <v>6</v>
      </c>
      <c r="F13" s="54" t="s">
        <v>385</v>
      </c>
      <c r="G13" s="99"/>
      <c r="H13" s="46"/>
      <c r="I13" s="47" t="s">
        <v>386</v>
      </c>
    </row>
    <row r="14" spans="1:14" ht="32.4">
      <c r="A14" s="840"/>
      <c r="B14" s="842"/>
      <c r="C14" s="842"/>
      <c r="D14" s="842"/>
      <c r="E14" s="50">
        <v>7</v>
      </c>
      <c r="F14" s="54" t="s">
        <v>387</v>
      </c>
      <c r="G14" s="99"/>
      <c r="H14" s="46"/>
      <c r="I14" s="47" t="s">
        <v>386</v>
      </c>
    </row>
    <row r="15" spans="1:14" ht="38.4">
      <c r="A15" s="840"/>
      <c r="B15" s="842"/>
      <c r="C15" s="842"/>
      <c r="D15" s="842"/>
      <c r="E15" s="50">
        <v>8</v>
      </c>
      <c r="F15" s="45" t="s">
        <v>388</v>
      </c>
      <c r="G15" s="99"/>
      <c r="H15" s="46"/>
      <c r="I15" s="47" t="s">
        <v>386</v>
      </c>
    </row>
    <row r="16" spans="1:14" ht="32.4">
      <c r="A16" s="840"/>
      <c r="B16" s="842"/>
      <c r="C16" s="842"/>
      <c r="D16" s="842"/>
      <c r="E16" s="55">
        <v>9</v>
      </c>
      <c r="F16" s="51" t="s">
        <v>389</v>
      </c>
      <c r="G16" s="99"/>
      <c r="H16" s="46"/>
      <c r="I16" s="47"/>
    </row>
    <row r="17" spans="1:9" ht="32.4">
      <c r="A17" s="841"/>
      <c r="B17" s="842"/>
      <c r="C17" s="842"/>
      <c r="D17" s="842"/>
      <c r="E17" s="55">
        <v>10</v>
      </c>
      <c r="F17" s="53" t="s">
        <v>390</v>
      </c>
      <c r="G17" s="99"/>
      <c r="H17" s="46"/>
      <c r="I17" s="47" t="s">
        <v>391</v>
      </c>
    </row>
    <row r="18" spans="1:9" ht="39.75" customHeight="1">
      <c r="A18" s="843" t="s">
        <v>392</v>
      </c>
      <c r="B18" s="56"/>
      <c r="C18" s="56"/>
      <c r="D18" s="56"/>
      <c r="E18" s="57">
        <v>11</v>
      </c>
      <c r="F18" s="58" t="s">
        <v>393</v>
      </c>
      <c r="G18" s="99"/>
      <c r="H18" s="46"/>
      <c r="I18" s="47" t="s">
        <v>364</v>
      </c>
    </row>
    <row r="19" spans="1:9" ht="28.5" customHeight="1">
      <c r="A19" s="840"/>
      <c r="B19" s="844" t="s">
        <v>394</v>
      </c>
      <c r="C19" s="844" t="s">
        <v>395</v>
      </c>
      <c r="D19" s="847" t="s">
        <v>396</v>
      </c>
      <c r="E19" s="852" t="s">
        <v>397</v>
      </c>
      <c r="F19" s="856" t="s">
        <v>398</v>
      </c>
      <c r="G19" s="857"/>
      <c r="H19" s="857"/>
      <c r="I19" s="858"/>
    </row>
    <row r="20" spans="1:9" ht="28.5" customHeight="1">
      <c r="A20" s="840"/>
      <c r="B20" s="845"/>
      <c r="C20" s="845"/>
      <c r="D20" s="848"/>
      <c r="E20" s="853"/>
      <c r="F20" s="859" t="s">
        <v>399</v>
      </c>
      <c r="G20" s="860"/>
      <c r="H20" s="860"/>
      <c r="I20" s="861"/>
    </row>
    <row r="21" spans="1:9" ht="39" customHeight="1">
      <c r="A21" s="840"/>
      <c r="B21" s="845"/>
      <c r="C21" s="845"/>
      <c r="D21" s="848"/>
      <c r="E21" s="862" t="s">
        <v>400</v>
      </c>
      <c r="F21" s="859" t="s">
        <v>401</v>
      </c>
      <c r="G21" s="860"/>
      <c r="H21" s="860"/>
      <c r="I21" s="861"/>
    </row>
    <row r="22" spans="1:9" ht="22.5" customHeight="1">
      <c r="A22" s="840"/>
      <c r="B22" s="845"/>
      <c r="C22" s="845"/>
      <c r="D22" s="848"/>
      <c r="E22" s="862"/>
      <c r="F22" s="59" t="s">
        <v>402</v>
      </c>
      <c r="G22" s="60"/>
      <c r="H22" s="60"/>
      <c r="I22" s="61"/>
    </row>
    <row r="23" spans="1:9" ht="22.5" customHeight="1">
      <c r="A23" s="840"/>
      <c r="B23" s="845"/>
      <c r="C23" s="845"/>
      <c r="D23" s="848"/>
      <c r="E23" s="862"/>
      <c r="F23" s="59" t="s">
        <v>403</v>
      </c>
      <c r="G23" s="60"/>
      <c r="H23" s="60"/>
      <c r="I23" s="61"/>
    </row>
    <row r="24" spans="1:9" ht="22.5" customHeight="1">
      <c r="A24" s="840"/>
      <c r="B24" s="845"/>
      <c r="C24" s="845"/>
      <c r="D24" s="848"/>
      <c r="E24" s="862"/>
      <c r="F24" s="859" t="s">
        <v>404</v>
      </c>
      <c r="G24" s="860"/>
      <c r="H24" s="860"/>
      <c r="I24" s="861"/>
    </row>
    <row r="25" spans="1:9" ht="22.5" customHeight="1">
      <c r="A25" s="840"/>
      <c r="B25" s="845"/>
      <c r="C25" s="845"/>
      <c r="D25" s="848"/>
      <c r="E25" s="862"/>
      <c r="F25" s="859" t="s">
        <v>405</v>
      </c>
      <c r="G25" s="860"/>
      <c r="H25" s="860"/>
      <c r="I25" s="861"/>
    </row>
    <row r="26" spans="1:9" ht="22.5" customHeight="1">
      <c r="A26" s="840"/>
      <c r="B26" s="845"/>
      <c r="C26" s="845"/>
      <c r="D26" s="848"/>
      <c r="E26" s="854" t="s">
        <v>406</v>
      </c>
      <c r="F26" s="859" t="s">
        <v>407</v>
      </c>
      <c r="G26" s="860"/>
      <c r="H26" s="860"/>
      <c r="I26" s="861"/>
    </row>
    <row r="27" spans="1:9" ht="22.5" customHeight="1">
      <c r="A27" s="840"/>
      <c r="B27" s="845"/>
      <c r="C27" s="845"/>
      <c r="D27" s="848"/>
      <c r="E27" s="855"/>
      <c r="F27" s="859" t="s">
        <v>408</v>
      </c>
      <c r="G27" s="860"/>
      <c r="H27" s="860"/>
      <c r="I27" s="861"/>
    </row>
    <row r="28" spans="1:9" ht="22.5" customHeight="1">
      <c r="A28" s="840"/>
      <c r="B28" s="845"/>
      <c r="C28" s="845"/>
      <c r="D28" s="848"/>
      <c r="E28" s="863" t="s">
        <v>409</v>
      </c>
      <c r="F28" s="859" t="s">
        <v>410</v>
      </c>
      <c r="G28" s="860"/>
      <c r="H28" s="860"/>
      <c r="I28" s="861"/>
    </row>
    <row r="29" spans="1:9" ht="22.5" customHeight="1">
      <c r="A29" s="840"/>
      <c r="B29" s="845"/>
      <c r="C29" s="845"/>
      <c r="D29" s="849"/>
      <c r="E29" s="855"/>
      <c r="F29" s="859" t="s">
        <v>411</v>
      </c>
      <c r="G29" s="860"/>
      <c r="H29" s="860"/>
      <c r="I29" s="861"/>
    </row>
    <row r="30" spans="1:9" ht="22.5" customHeight="1">
      <c r="A30" s="840"/>
      <c r="B30" s="845"/>
      <c r="C30" s="845"/>
      <c r="D30" s="850" t="s">
        <v>412</v>
      </c>
      <c r="E30" s="851"/>
      <c r="F30" s="859" t="s">
        <v>413</v>
      </c>
      <c r="G30" s="860"/>
      <c r="H30" s="860"/>
      <c r="I30" s="861"/>
    </row>
    <row r="31" spans="1:9" ht="22.5" customHeight="1">
      <c r="A31" s="840"/>
      <c r="B31" s="845"/>
      <c r="C31" s="845"/>
      <c r="D31" s="851"/>
      <c r="E31" s="851"/>
      <c r="F31" s="859" t="s">
        <v>414</v>
      </c>
      <c r="G31" s="860"/>
      <c r="H31" s="860"/>
      <c r="I31" s="861"/>
    </row>
    <row r="32" spans="1:9" ht="22.5" customHeight="1">
      <c r="A32" s="840"/>
      <c r="B32" s="845"/>
      <c r="C32" s="845"/>
      <c r="D32" s="842" t="s">
        <v>415</v>
      </c>
      <c r="E32" s="842"/>
      <c r="F32" s="859" t="s">
        <v>416</v>
      </c>
      <c r="G32" s="860"/>
      <c r="H32" s="860"/>
      <c r="I32" s="861"/>
    </row>
    <row r="33" spans="1:9" ht="22.5" customHeight="1">
      <c r="A33" s="840"/>
      <c r="B33" s="845"/>
      <c r="C33" s="845"/>
      <c r="D33" s="842"/>
      <c r="E33" s="842"/>
      <c r="F33" s="859" t="s">
        <v>417</v>
      </c>
      <c r="G33" s="860"/>
      <c r="H33" s="860"/>
      <c r="I33" s="861"/>
    </row>
    <row r="34" spans="1:9" ht="22.5" customHeight="1">
      <c r="A34" s="840"/>
      <c r="B34" s="845"/>
      <c r="C34" s="845"/>
      <c r="D34" s="842"/>
      <c r="E34" s="842"/>
      <c r="F34" s="859" t="s">
        <v>418</v>
      </c>
      <c r="G34" s="860"/>
      <c r="H34" s="860"/>
      <c r="I34" s="861"/>
    </row>
    <row r="35" spans="1:9" ht="22.5" customHeight="1">
      <c r="A35" s="840"/>
      <c r="B35" s="845"/>
      <c r="C35" s="845"/>
      <c r="D35" s="842" t="s">
        <v>419</v>
      </c>
      <c r="E35" s="842"/>
      <c r="F35" s="868" t="s">
        <v>420</v>
      </c>
      <c r="G35" s="869"/>
      <c r="H35" s="869"/>
      <c r="I35" s="870"/>
    </row>
    <row r="36" spans="1:9" ht="39" customHeight="1">
      <c r="A36" s="840"/>
      <c r="B36" s="845"/>
      <c r="C36" s="845"/>
      <c r="D36" s="842"/>
      <c r="E36" s="842"/>
      <c r="F36" s="859" t="s">
        <v>421</v>
      </c>
      <c r="G36" s="860"/>
      <c r="H36" s="860"/>
      <c r="I36" s="861"/>
    </row>
    <row r="37" spans="1:9" ht="39" customHeight="1">
      <c r="A37" s="840"/>
      <c r="B37" s="845"/>
      <c r="C37" s="845"/>
      <c r="D37" s="842"/>
      <c r="E37" s="842"/>
      <c r="F37" s="859" t="s">
        <v>422</v>
      </c>
      <c r="G37" s="860"/>
      <c r="H37" s="860"/>
      <c r="I37" s="861"/>
    </row>
    <row r="38" spans="1:9" ht="39" customHeight="1">
      <c r="A38" s="840"/>
      <c r="B38" s="845"/>
      <c r="C38" s="845"/>
      <c r="D38" s="842"/>
      <c r="E38" s="842"/>
      <c r="F38" s="871" t="s">
        <v>423</v>
      </c>
      <c r="G38" s="872"/>
      <c r="H38" s="872"/>
      <c r="I38" s="873"/>
    </row>
    <row r="39" spans="1:9" ht="22.5" customHeight="1">
      <c r="A39" s="840"/>
      <c r="B39" s="845"/>
      <c r="C39" s="845"/>
      <c r="D39" s="842"/>
      <c r="E39" s="842"/>
      <c r="F39" s="859" t="s">
        <v>424</v>
      </c>
      <c r="G39" s="860"/>
      <c r="H39" s="860"/>
      <c r="I39" s="861"/>
    </row>
    <row r="40" spans="1:9" ht="22.5" customHeight="1">
      <c r="A40" s="841"/>
      <c r="B40" s="846"/>
      <c r="C40" s="846"/>
      <c r="D40" s="842"/>
      <c r="E40" s="842"/>
      <c r="F40" s="874" t="s">
        <v>425</v>
      </c>
      <c r="G40" s="875"/>
      <c r="H40" s="875"/>
      <c r="I40" s="876"/>
    </row>
    <row r="41" spans="1:9" ht="22.5" customHeight="1">
      <c r="A41" s="864" t="s">
        <v>426</v>
      </c>
      <c r="B41" s="62"/>
      <c r="C41" s="62"/>
      <c r="D41" s="63"/>
      <c r="E41" s="64">
        <v>12</v>
      </c>
      <c r="F41" s="65"/>
      <c r="G41" s="46"/>
      <c r="H41" s="46"/>
      <c r="I41" s="47"/>
    </row>
    <row r="42" spans="1:9" ht="22.5" customHeight="1">
      <c r="A42" s="865"/>
      <c r="B42" s="66"/>
      <c r="C42" s="66"/>
      <c r="D42" s="67"/>
      <c r="E42" s="57">
        <v>13</v>
      </c>
      <c r="F42" s="68"/>
      <c r="G42" s="46"/>
      <c r="H42" s="46"/>
      <c r="I42" s="47"/>
    </row>
    <row r="43" spans="1:9" ht="22.5" customHeight="1" thickBot="1">
      <c r="A43" s="866"/>
      <c r="B43" s="69"/>
      <c r="C43" s="69"/>
      <c r="D43" s="70"/>
      <c r="E43" s="71">
        <v>14</v>
      </c>
      <c r="F43" s="72"/>
      <c r="G43" s="73"/>
      <c r="H43" s="73"/>
      <c r="I43" s="74"/>
    </row>
    <row r="44" spans="1:9" ht="5.25" customHeight="1">
      <c r="A44" s="75"/>
      <c r="B44" s="75"/>
      <c r="C44" s="75"/>
      <c r="D44" s="75"/>
      <c r="E44" s="75"/>
      <c r="F44" s="75"/>
    </row>
    <row r="45" spans="1:9" ht="16.5" customHeight="1">
      <c r="A45" s="76" t="s">
        <v>427</v>
      </c>
      <c r="B45" s="75"/>
      <c r="C45" s="75"/>
      <c r="D45" s="75"/>
      <c r="E45" s="75"/>
      <c r="F45" s="75"/>
    </row>
    <row r="46" spans="1:9" ht="15" customHeight="1">
      <c r="A46" s="867" t="s">
        <v>428</v>
      </c>
      <c r="B46" s="867"/>
      <c r="C46" s="867"/>
      <c r="D46" s="867"/>
      <c r="E46" s="867"/>
      <c r="F46" s="867"/>
      <c r="G46" s="867"/>
      <c r="H46" s="867"/>
      <c r="I46" s="867"/>
    </row>
    <row r="48" spans="1:9">
      <c r="A48" t="s">
        <v>429</v>
      </c>
    </row>
    <row r="49" spans="1:1">
      <c r="A49" t="s">
        <v>430</v>
      </c>
    </row>
    <row r="50" spans="1:1">
      <c r="A50" t="s">
        <v>431</v>
      </c>
    </row>
    <row r="51" spans="1:1">
      <c r="A51" t="s">
        <v>432</v>
      </c>
    </row>
    <row r="52" spans="1:1">
      <c r="A52" t="s">
        <v>433</v>
      </c>
    </row>
    <row r="53" spans="1:1">
      <c r="A53" t="s">
        <v>434</v>
      </c>
    </row>
    <row r="54" spans="1:1">
      <c r="A54" t="s">
        <v>435</v>
      </c>
    </row>
    <row r="55" spans="1:1">
      <c r="A55" t="s">
        <v>436</v>
      </c>
    </row>
    <row r="56" spans="1:1">
      <c r="A56" t="s">
        <v>437</v>
      </c>
    </row>
    <row r="57" spans="1:1">
      <c r="A57" t="s">
        <v>438</v>
      </c>
    </row>
    <row r="58" spans="1:1">
      <c r="A58" t="s">
        <v>439</v>
      </c>
    </row>
    <row r="59" spans="1:1">
      <c r="A59" t="s">
        <v>440</v>
      </c>
    </row>
    <row r="60" spans="1:1">
      <c r="A60" t="s">
        <v>441</v>
      </c>
    </row>
  </sheetData>
  <mergeCells count="42">
    <mergeCell ref="A41:A43"/>
    <mergeCell ref="A46:I46"/>
    <mergeCell ref="F35:I35"/>
    <mergeCell ref="F36:I36"/>
    <mergeCell ref="F37:I37"/>
    <mergeCell ref="F38:I38"/>
    <mergeCell ref="F39:I39"/>
    <mergeCell ref="F40:I40"/>
    <mergeCell ref="F30:I30"/>
    <mergeCell ref="F31:I31"/>
    <mergeCell ref="D32:E34"/>
    <mergeCell ref="F32:I32"/>
    <mergeCell ref="F33:I33"/>
    <mergeCell ref="F34:I34"/>
    <mergeCell ref="F26:I26"/>
    <mergeCell ref="F27:I27"/>
    <mergeCell ref="E28:E29"/>
    <mergeCell ref="F28:I28"/>
    <mergeCell ref="F29:I29"/>
    <mergeCell ref="F19:I19"/>
    <mergeCell ref="F20:I20"/>
    <mergeCell ref="E21:E25"/>
    <mergeCell ref="F21:I21"/>
    <mergeCell ref="F24:I24"/>
    <mergeCell ref="F25:I25"/>
    <mergeCell ref="A6:D7"/>
    <mergeCell ref="A8:A17"/>
    <mergeCell ref="B8:D17"/>
    <mergeCell ref="A18:A40"/>
    <mergeCell ref="B19:B40"/>
    <mergeCell ref="C19:C40"/>
    <mergeCell ref="D19:D29"/>
    <mergeCell ref="D30:E31"/>
    <mergeCell ref="D35:E40"/>
    <mergeCell ref="E19:E20"/>
    <mergeCell ref="E26:E27"/>
    <mergeCell ref="A5:D5"/>
    <mergeCell ref="A2:I2"/>
    <mergeCell ref="A3:E3"/>
    <mergeCell ref="F3:I3"/>
    <mergeCell ref="A4:E4"/>
    <mergeCell ref="F4:I4"/>
  </mergeCells>
  <phoneticPr fontId="2"/>
  <dataValidations count="3">
    <dataValidation type="list" allowBlank="1" showInputMessage="1" showErrorMessage="1" sqref="G41:G43" xr:uid="{2A5501D4-3CCE-4D27-AC4C-5E1197A8A1EA}">
      <formula1>$A$48:$A$60</formula1>
    </dataValidation>
    <dataValidation type="list" allowBlank="1" showInputMessage="1" showErrorMessage="1" sqref="H41:H43 H6:H18" xr:uid="{B974AF26-886A-4B47-B838-4FDFDEABDD15}">
      <formula1>$A$49:$A$60</formula1>
    </dataValidation>
    <dataValidation type="list" allowBlank="1" showInputMessage="1" showErrorMessage="1" sqref="G22:H23" xr:uid="{5EEBE997-DFA3-4795-BDA6-35C351AAA173}">
      <formula1>"□,☑"</formula1>
    </dataValidation>
  </dataValidations>
  <pageMargins left="0.7" right="0.7" top="0.75" bottom="0.75" header="0.3" footer="0.3"/>
  <pageSetup paperSize="9" scale="57"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6</xdr:col>
                    <xdr:colOff>419100</xdr:colOff>
                    <xdr:row>5</xdr:row>
                    <xdr:rowOff>167640</xdr:rowOff>
                  </from>
                  <to>
                    <xdr:col>8</xdr:col>
                    <xdr:colOff>365760</xdr:colOff>
                    <xdr:row>5</xdr:row>
                    <xdr:rowOff>396240</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6</xdr:col>
                    <xdr:colOff>419100</xdr:colOff>
                    <xdr:row>6</xdr:row>
                    <xdr:rowOff>167640</xdr:rowOff>
                  </from>
                  <to>
                    <xdr:col>8</xdr:col>
                    <xdr:colOff>365760</xdr:colOff>
                    <xdr:row>6</xdr:row>
                    <xdr:rowOff>388620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6</xdr:col>
                    <xdr:colOff>419100</xdr:colOff>
                    <xdr:row>7</xdr:row>
                    <xdr:rowOff>167640</xdr:rowOff>
                  </from>
                  <to>
                    <xdr:col>8</xdr:col>
                    <xdr:colOff>365760</xdr:colOff>
                    <xdr:row>7</xdr:row>
                    <xdr:rowOff>388620</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from>
                    <xdr:col>6</xdr:col>
                    <xdr:colOff>419100</xdr:colOff>
                    <xdr:row>8</xdr:row>
                    <xdr:rowOff>167640</xdr:rowOff>
                  </from>
                  <to>
                    <xdr:col>8</xdr:col>
                    <xdr:colOff>365760</xdr:colOff>
                    <xdr:row>8</xdr:row>
                    <xdr:rowOff>388620</xdr:rowOff>
                  </to>
                </anchor>
              </controlPr>
            </control>
          </mc:Choice>
        </mc:AlternateContent>
        <mc:AlternateContent xmlns:mc="http://schemas.openxmlformats.org/markup-compatibility/2006">
          <mc:Choice Requires="x14">
            <control shapeId="10251" r:id="rId8" name="Check Box 11">
              <controlPr defaultSize="0" autoFill="0" autoLine="0" autoPict="0">
                <anchor moveWithCells="1">
                  <from>
                    <xdr:col>6</xdr:col>
                    <xdr:colOff>419100</xdr:colOff>
                    <xdr:row>9</xdr:row>
                    <xdr:rowOff>167640</xdr:rowOff>
                  </from>
                  <to>
                    <xdr:col>8</xdr:col>
                    <xdr:colOff>365760</xdr:colOff>
                    <xdr:row>9</xdr:row>
                    <xdr:rowOff>396240</xdr:rowOff>
                  </to>
                </anchor>
              </controlPr>
            </control>
          </mc:Choice>
        </mc:AlternateContent>
        <mc:AlternateContent xmlns:mc="http://schemas.openxmlformats.org/markup-compatibility/2006">
          <mc:Choice Requires="x14">
            <control shapeId="10252" r:id="rId9" name="Check Box 12">
              <controlPr defaultSize="0" autoFill="0" autoLine="0" autoPict="0">
                <anchor moveWithCells="1">
                  <from>
                    <xdr:col>6</xdr:col>
                    <xdr:colOff>419100</xdr:colOff>
                    <xdr:row>10</xdr:row>
                    <xdr:rowOff>167640</xdr:rowOff>
                  </from>
                  <to>
                    <xdr:col>8</xdr:col>
                    <xdr:colOff>365760</xdr:colOff>
                    <xdr:row>10</xdr:row>
                    <xdr:rowOff>388620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6</xdr:col>
                    <xdr:colOff>419100</xdr:colOff>
                    <xdr:row>11</xdr:row>
                    <xdr:rowOff>167640</xdr:rowOff>
                  </from>
                  <to>
                    <xdr:col>8</xdr:col>
                    <xdr:colOff>365760</xdr:colOff>
                    <xdr:row>11</xdr:row>
                    <xdr:rowOff>396240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6</xdr:col>
                    <xdr:colOff>419100</xdr:colOff>
                    <xdr:row>12</xdr:row>
                    <xdr:rowOff>167640</xdr:rowOff>
                  </from>
                  <to>
                    <xdr:col>8</xdr:col>
                    <xdr:colOff>365760</xdr:colOff>
                    <xdr:row>12</xdr:row>
                    <xdr:rowOff>388620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6</xdr:col>
                    <xdr:colOff>419100</xdr:colOff>
                    <xdr:row>13</xdr:row>
                    <xdr:rowOff>167640</xdr:rowOff>
                  </from>
                  <to>
                    <xdr:col>8</xdr:col>
                    <xdr:colOff>365760</xdr:colOff>
                    <xdr:row>13</xdr:row>
                    <xdr:rowOff>388620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6</xdr:col>
                    <xdr:colOff>419100</xdr:colOff>
                    <xdr:row>14</xdr:row>
                    <xdr:rowOff>167640</xdr:rowOff>
                  </from>
                  <to>
                    <xdr:col>8</xdr:col>
                    <xdr:colOff>365760</xdr:colOff>
                    <xdr:row>14</xdr:row>
                    <xdr:rowOff>396240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6</xdr:col>
                    <xdr:colOff>419100</xdr:colOff>
                    <xdr:row>15</xdr:row>
                    <xdr:rowOff>167640</xdr:rowOff>
                  </from>
                  <to>
                    <xdr:col>8</xdr:col>
                    <xdr:colOff>365760</xdr:colOff>
                    <xdr:row>15</xdr:row>
                    <xdr:rowOff>388620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6</xdr:col>
                    <xdr:colOff>419100</xdr:colOff>
                    <xdr:row>16</xdr:row>
                    <xdr:rowOff>167640</xdr:rowOff>
                  </from>
                  <to>
                    <xdr:col>8</xdr:col>
                    <xdr:colOff>365760</xdr:colOff>
                    <xdr:row>16</xdr:row>
                    <xdr:rowOff>388620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6</xdr:col>
                    <xdr:colOff>419100</xdr:colOff>
                    <xdr:row>17</xdr:row>
                    <xdr:rowOff>167640</xdr:rowOff>
                  </from>
                  <to>
                    <xdr:col>8</xdr:col>
                    <xdr:colOff>365760</xdr:colOff>
                    <xdr:row>17</xdr:row>
                    <xdr:rowOff>396240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6</xdr:col>
                    <xdr:colOff>419100</xdr:colOff>
                    <xdr:row>7</xdr:row>
                    <xdr:rowOff>167640</xdr:rowOff>
                  </from>
                  <to>
                    <xdr:col>8</xdr:col>
                    <xdr:colOff>365760</xdr:colOff>
                    <xdr:row>7</xdr:row>
                    <xdr:rowOff>396240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【様式1】要望調査票</vt:lpstr>
      <vt:lpstr>【様式２】取組主体計画</vt:lpstr>
      <vt:lpstr>補助金額計算書【収益性（ハウス除く）】</vt:lpstr>
      <vt:lpstr>補助金額計算書【収益性（ハウス）】</vt:lpstr>
      <vt:lpstr>補助金額計算書【労働環境】</vt:lpstr>
      <vt:lpstr>補助金額計算書【省力】</vt:lpstr>
      <vt:lpstr>【様式３】コピー用</vt:lpstr>
      <vt:lpstr>【別記様式第1号】実施計画書</vt:lpstr>
      <vt:lpstr>自然災害等対応取組計画(気候変動対応の場合)</vt:lpstr>
      <vt:lpstr>記入要領</vt:lpstr>
      <vt:lpstr>リスト（編集しないこと）</vt:lpstr>
      <vt:lpstr>【様式1】要望調査票!Print_Area</vt:lpstr>
      <vt:lpstr>【様式２】取組主体計画!Print_Area</vt:lpstr>
      <vt:lpstr>【様式３】コピー用!Print_Area</vt:lpstr>
      <vt:lpstr>記入要領!Print_Area</vt:lpstr>
      <vt:lpstr>'自然災害等対応取組計画(気候変動対応の場合)'!Print_Area</vt:lpstr>
      <vt:lpstr>'補助金額計算書【収益性（ハウス）】'!Print_Area</vt:lpstr>
      <vt:lpstr>'補助金額計算書【収益性（ハウス除く）】'!Print_Area</vt:lpstr>
      <vt:lpstr>補助金額計算書【省力】!Print_Area</vt:lpstr>
      <vt:lpstr>補助金額計算書【労働環境】!Print_Area</vt:lpstr>
      <vt:lpstr>【様式２】取組主体計画!Print_Titles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後藤真由美</cp:lastModifiedBy>
  <cp:lastPrinted>2026-03-02T04:47:59Z</cp:lastPrinted>
  <dcterms:created xsi:type="dcterms:W3CDTF">2023-12-15T06:15:48Z</dcterms:created>
  <dcterms:modified xsi:type="dcterms:W3CDTF">2026-03-04T07:28:02Z</dcterms:modified>
</cp:coreProperties>
</file>